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Загрузки\"/>
    </mc:Choice>
  </mc:AlternateContent>
  <xr:revisionPtr revIDLastSave="0" documentId="13_ncr:1_{ADA32B12-28CB-4A4B-BD58-41B0B3EC0DD0}" xr6:coauthVersionLast="47" xr6:coauthVersionMax="47" xr10:uidLastSave="{00000000-0000-0000-0000-000000000000}"/>
  <bookViews>
    <workbookView xWindow="-120" yWindow="-120" windowWidth="29040" windowHeight="15840" tabRatio="372" xr2:uid="{00000000-000D-0000-FFFF-FFFF00000000}"/>
  </bookViews>
  <sheets>
    <sheet name="калькулятор упрощ" sheetId="21" r:id="rId1"/>
    <sheet name="калькулятор для ПК" sheetId="2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21" l="1"/>
  <c r="E28" i="21"/>
  <c r="E25" i="21"/>
  <c r="E24" i="21"/>
  <c r="E23" i="21"/>
  <c r="E22" i="21"/>
  <c r="E21" i="21"/>
  <c r="E20" i="21"/>
  <c r="E19" i="21"/>
  <c r="E11" i="21"/>
  <c r="E10" i="21"/>
  <c r="E9" i="21"/>
  <c r="E8" i="21"/>
  <c r="E7" i="21"/>
  <c r="E6" i="21"/>
  <c r="F6" i="21" s="1"/>
  <c r="F7" i="21"/>
  <c r="C14" i="21" l="1"/>
  <c r="C15" i="21"/>
  <c r="C16" i="21"/>
  <c r="C19" i="21"/>
  <c r="C20" i="21"/>
  <c r="C21" i="21"/>
  <c r="C22" i="21"/>
  <c r="C23" i="21"/>
  <c r="C24" i="21"/>
  <c r="C25" i="21"/>
  <c r="C29" i="21"/>
  <c r="C30" i="21"/>
  <c r="C31" i="21"/>
  <c r="C7" i="21"/>
  <c r="C8" i="21"/>
  <c r="C9" i="21"/>
  <c r="C10" i="21"/>
  <c r="C11" i="21"/>
  <c r="C6" i="21"/>
  <c r="E31" i="21"/>
  <c r="F31" i="21" s="1"/>
  <c r="E30" i="21"/>
  <c r="F30" i="21" s="1"/>
  <c r="E29" i="21"/>
  <c r="F29" i="21" s="1"/>
  <c r="F28" i="21"/>
  <c r="F27" i="21"/>
  <c r="F25" i="21"/>
  <c r="F24" i="21"/>
  <c r="F23" i="21"/>
  <c r="F22" i="21"/>
  <c r="F21" i="21"/>
  <c r="F20" i="21"/>
  <c r="F19" i="21"/>
  <c r="E16" i="21"/>
  <c r="F16" i="21" s="1"/>
  <c r="E15" i="21"/>
  <c r="F15" i="21" s="1"/>
  <c r="E14" i="21"/>
  <c r="F14" i="21" s="1"/>
  <c r="F11" i="21"/>
  <c r="F10" i="21"/>
  <c r="F9" i="21"/>
  <c r="F8" i="21"/>
  <c r="F27" i="20"/>
  <c r="G27" i="20" s="1"/>
  <c r="C27" i="20"/>
  <c r="G26" i="20"/>
  <c r="F26" i="20"/>
  <c r="C26" i="20"/>
  <c r="F25" i="20"/>
  <c r="G25" i="20" s="1"/>
  <c r="C25" i="20"/>
  <c r="F24" i="20"/>
  <c r="G24" i="20" s="1"/>
  <c r="C24" i="20"/>
  <c r="G23" i="20"/>
  <c r="F22" i="20"/>
  <c r="G22" i="20" s="1"/>
  <c r="C22" i="20"/>
  <c r="F21" i="20"/>
  <c r="G21" i="20" s="1"/>
  <c r="C21" i="20"/>
  <c r="F20" i="20"/>
  <c r="G20" i="20" s="1"/>
  <c r="C20" i="20"/>
  <c r="F19" i="20"/>
  <c r="G19" i="20" s="1"/>
  <c r="C19" i="20"/>
  <c r="F18" i="20"/>
  <c r="G18" i="20" s="1"/>
  <c r="C18" i="20"/>
  <c r="F17" i="20"/>
  <c r="G17" i="20" s="1"/>
  <c r="C17" i="20"/>
  <c r="F16" i="20"/>
  <c r="G16" i="20" s="1"/>
  <c r="C16" i="20"/>
  <c r="G14" i="20"/>
  <c r="F14" i="20"/>
  <c r="C14" i="20"/>
  <c r="F13" i="20"/>
  <c r="G13" i="20" s="1"/>
  <c r="C13" i="20"/>
  <c r="F12" i="20"/>
  <c r="G12" i="20" s="1"/>
  <c r="C12" i="20"/>
  <c r="F10" i="20"/>
  <c r="G10" i="20" s="1"/>
  <c r="C10" i="20"/>
  <c r="F9" i="20"/>
  <c r="G9" i="20" s="1"/>
  <c r="C9" i="20"/>
  <c r="F8" i="20"/>
  <c r="G8" i="20" s="1"/>
  <c r="C8" i="20"/>
  <c r="F7" i="20"/>
  <c r="G7" i="20" s="1"/>
  <c r="C7" i="20"/>
  <c r="F6" i="20"/>
  <c r="G6" i="20" s="1"/>
  <c r="C6" i="20"/>
  <c r="G5" i="20"/>
  <c r="F5" i="20"/>
  <c r="C5" i="20"/>
  <c r="G29" i="20" l="1"/>
  <c r="F31" i="20" s="1"/>
  <c r="F33" i="21"/>
  <c r="E35" i="21" s="1"/>
  <c r="C29" i="20"/>
  <c r="B31" i="20" s="1"/>
  <c r="C33" i="21"/>
  <c r="B35" i="21" s="1"/>
</calcChain>
</file>

<file path=xl/sharedStrings.xml><?xml version="1.0" encoding="utf-8"?>
<sst xmlns="http://schemas.openxmlformats.org/spreadsheetml/2006/main" count="91" uniqueCount="48">
  <si>
    <t xml:space="preserve">Возраст матери ≥32 лет </t>
  </si>
  <si>
    <t>Внутриутробная гипоксия (Р20)</t>
  </si>
  <si>
    <t xml:space="preserve">Плацентарные нарушения (О43) </t>
  </si>
  <si>
    <t>Инфекция амниотической полости и плодных оболочек (O41.1)</t>
  </si>
  <si>
    <t>Масса тела ≤ 1500 грамм</t>
  </si>
  <si>
    <t>Дыхательное расстройство у новорожденного [дистресс] (P22)</t>
  </si>
  <si>
    <t xml:space="preserve">Гипоксическая ишемическая энцефалопатия новорожденного (P91.6) </t>
  </si>
  <si>
    <t>Анемия недоношенных (P61.2)</t>
  </si>
  <si>
    <t xml:space="preserve">Неонатальная желтуха, обусловленная чрезмерным гемолизом (P58) </t>
  </si>
  <si>
    <t xml:space="preserve">Внутричерепное нетравматическое кровоизлияние у плода и новорожденного (P52) </t>
  </si>
  <si>
    <t xml:space="preserve">Бронхолегочная дисплазия, возникшая в перинатальном периоде (P27.1) </t>
  </si>
  <si>
    <t xml:space="preserve"> Гемоглобин ≥156,8 г/л</t>
  </si>
  <si>
    <t>Сумма баллов</t>
  </si>
  <si>
    <t>Клинико-анамнестические данные матери</t>
  </si>
  <si>
    <t>Клинические данные ребенка при рождении</t>
  </si>
  <si>
    <t>Срок гестации ≥28 недель</t>
  </si>
  <si>
    <r>
      <t>П</t>
    </r>
    <r>
      <rPr>
        <b/>
        <sz val="14"/>
        <color rgb="FF000000"/>
        <rFont val="Times New Roman"/>
        <family val="1"/>
        <charset val="204"/>
      </rPr>
      <t>оказатели неонатального периода</t>
    </r>
  </si>
  <si>
    <t>Сегментоядерные нейтрофилы ≥37 %</t>
  </si>
  <si>
    <t xml:space="preserve">Данные лабораторных гематологических исследований в первые трое суток жизни </t>
  </si>
  <si>
    <t xml:space="preserve">Апгар на 1-ой минуте жизни ≥ 6 </t>
  </si>
  <si>
    <t>Вероятность ЗАДЕРЖКИ ЭТАПОВ РАЗВИТИЯ (R62.0)</t>
  </si>
  <si>
    <t>Преждевременные роды и родоразрешение (О60)</t>
  </si>
  <si>
    <t>Недостаточный рост плода, требующий предоставления медицинской помощи матери (О36.5)</t>
  </si>
  <si>
    <r>
      <t xml:space="preserve">Эритроциты ≥4,04 </t>
    </r>
    <r>
      <rPr>
        <b/>
        <sz val="11"/>
        <color theme="0"/>
        <rFont val="Calibri"/>
        <family val="2"/>
        <charset val="204"/>
      </rPr>
      <t>×</t>
    </r>
    <r>
      <rPr>
        <b/>
        <sz val="11"/>
        <color theme="0"/>
        <rFont val="Calibri"/>
        <family val="2"/>
        <charset val="204"/>
        <scheme val="minor"/>
      </rPr>
      <t xml:space="preserve"> 10</t>
    </r>
    <r>
      <rPr>
        <b/>
        <vertAlign val="superscript"/>
        <sz val="12"/>
        <color theme="0"/>
        <rFont val="Calibri"/>
        <family val="2"/>
        <charset val="204"/>
        <scheme val="minor"/>
      </rPr>
      <t>12</t>
    </r>
    <r>
      <rPr>
        <b/>
        <vertAlign val="superscript"/>
        <sz val="11"/>
        <color theme="0"/>
        <rFont val="Calibri"/>
        <family val="2"/>
        <charset val="204"/>
        <scheme val="minor"/>
      </rPr>
      <t xml:space="preserve"> </t>
    </r>
    <r>
      <rPr>
        <b/>
        <sz val="11"/>
        <color theme="0"/>
        <rFont val="Calibri"/>
        <family val="2"/>
        <charset val="204"/>
        <scheme val="minor"/>
      </rPr>
      <t>г/л</t>
    </r>
  </si>
  <si>
    <r>
      <t>Лейкоциты ≥7,93 × 10</t>
    </r>
    <r>
      <rPr>
        <b/>
        <vertAlign val="superscript"/>
        <sz val="11"/>
        <color theme="0"/>
        <rFont val="Calibri"/>
        <family val="2"/>
        <charset val="204"/>
        <scheme val="minor"/>
      </rPr>
      <t>9</t>
    </r>
    <r>
      <rPr>
        <b/>
        <sz val="11"/>
        <color theme="0"/>
        <rFont val="Calibri"/>
        <family val="2"/>
        <charset val="204"/>
        <scheme val="minor"/>
      </rPr>
      <t>/л</t>
    </r>
  </si>
  <si>
    <t>Перивентрикулярные кисты (приобретенные) у новорожденного (Р91.1)</t>
  </si>
  <si>
    <t>По галкам и числам</t>
  </si>
  <si>
    <t>Баллы</t>
  </si>
  <si>
    <t>Нет</t>
  </si>
  <si>
    <t>Плацентарные нарушения (О43)</t>
  </si>
  <si>
    <t xml:space="preserve">Оценка по шкале Апгар на 1-ой минуте жизни ≥ 6 </t>
  </si>
  <si>
    <t>Клинико-анамнестические данные матери во время настоящей беременности</t>
  </si>
  <si>
    <t>Гипоксически-ишемическая энцефалопатия новорожденного (P91.6)</t>
  </si>
  <si>
    <t>Неонатальная желтуха, обусловленная чрезмерным гемолизом (P58)</t>
  </si>
  <si>
    <t>Внутричерепное нетравматическое кровоизлияние у плода и новорожденного (P52)</t>
  </si>
  <si>
    <t>Бронхолегочная дисплазия, возникшая в перинатальном периоде (P27.1)</t>
  </si>
  <si>
    <r>
      <t>Количество эритроцитов в периферической крови ≥ 4,04</t>
    </r>
    <r>
      <rPr>
        <sz val="15"/>
        <rFont val="Times New Roman"/>
        <family val="1"/>
        <charset val="204"/>
      </rPr>
      <t xml:space="preserve"> × 10</t>
    </r>
    <r>
      <rPr>
        <vertAlign val="superscript"/>
        <sz val="15"/>
        <rFont val="Times New Roman"/>
        <family val="1"/>
        <charset val="204"/>
      </rPr>
      <t xml:space="preserve">12 </t>
    </r>
    <r>
      <rPr>
        <sz val="15"/>
        <rFont val="Times New Roman"/>
        <family val="1"/>
        <charset val="204"/>
      </rPr>
      <t>г/л</t>
    </r>
  </si>
  <si>
    <t>Концентрация гемоглобина в периферической крови ≥ 156,8 г/л</t>
  </si>
  <si>
    <r>
      <t>Количество лейкоцитов в периферической крови ≥ 7,93 × 10</t>
    </r>
    <r>
      <rPr>
        <vertAlign val="superscript"/>
        <sz val="15"/>
        <rFont val="Times New Roman"/>
        <family val="1"/>
        <charset val="204"/>
      </rPr>
      <t xml:space="preserve">9 </t>
    </r>
    <r>
      <rPr>
        <sz val="15"/>
        <rFont val="Times New Roman"/>
        <family val="1"/>
        <charset val="204"/>
      </rPr>
      <t>г/л</t>
    </r>
  </si>
  <si>
    <t>Доля сегментоядерных нейтрофилов от общего числа лейкоцитов ≥ 37 %</t>
  </si>
  <si>
    <t xml:space="preserve">Возраст матери ≥ 32 лет </t>
  </si>
  <si>
    <t>Оценка</t>
  </si>
  <si>
    <t>Значение</t>
  </si>
  <si>
    <t>Калькулятор определения вероятности задержки этапов развития (R62.0)</t>
  </si>
  <si>
    <t>Вероятность ЗАДЕРЖКИ ЭТАПОВ РАЗВИТИЯ (R62.0):</t>
  </si>
  <si>
    <t>Показатели неонатального периода</t>
  </si>
  <si>
    <t>Лабораторные показатели новорожденного в первые трое суток</t>
  </si>
  <si>
    <t>Суммарный прогностический коэффициент: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</si>
</sst>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b/>
      <vertAlign val="superscript"/>
      <sz val="12"/>
      <color theme="0"/>
      <name val="Calibri"/>
      <family val="2"/>
      <charset val="204"/>
      <scheme val="minor"/>
    </font>
    <font>
      <b/>
      <vertAlign val="superscript"/>
      <sz val="11"/>
      <color theme="0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sz val="12"/>
      <color theme="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b/>
      <sz val="15"/>
      <color rgb="FF000000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5"/>
      <name val="Times New Roman"/>
      <family val="1"/>
      <charset val="204"/>
    </font>
    <font>
      <vertAlign val="superscript"/>
      <sz val="15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theme="4" tint="0.79998168889431442"/>
      </patternFill>
    </fill>
    <fill>
      <patternFill patternType="solid">
        <fgColor theme="5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0" fillId="6" borderId="0" xfId="0" applyFill="1"/>
    <xf numFmtId="0" fontId="2" fillId="7" borderId="1" xfId="0" applyFont="1" applyFill="1" applyBorder="1"/>
    <xf numFmtId="0" fontId="2" fillId="7" borderId="2" xfId="0" applyFont="1" applyFill="1" applyBorder="1"/>
    <xf numFmtId="0" fontId="0" fillId="8" borderId="2" xfId="0" applyFill="1" applyBorder="1"/>
    <xf numFmtId="0" fontId="0" fillId="9" borderId="2" xfId="0" applyFill="1" applyBorder="1"/>
    <xf numFmtId="0" fontId="2" fillId="7" borderId="3" xfId="0" applyFont="1" applyFill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10" borderId="2" xfId="0" applyFill="1" applyBorder="1"/>
    <xf numFmtId="0" fontId="0" fillId="11" borderId="0" xfId="0" applyFill="1"/>
    <xf numFmtId="0" fontId="0" fillId="10" borderId="3" xfId="0" applyFill="1" applyBorder="1"/>
    <xf numFmtId="0" fontId="0" fillId="8" borderId="0" xfId="0" applyFill="1"/>
    <xf numFmtId="9" fontId="0" fillId="6" borderId="0" xfId="1" applyFont="1" applyFill="1"/>
    <xf numFmtId="0" fontId="4" fillId="2" borderId="4" xfId="0" applyFont="1" applyFill="1" applyBorder="1" applyAlignment="1">
      <alignment horizontal="center" vertical="center" wrapText="1"/>
    </xf>
    <xf numFmtId="0" fontId="9" fillId="0" borderId="0" xfId="0" applyFont="1"/>
    <xf numFmtId="0" fontId="10" fillId="8" borderId="2" xfId="0" applyFont="1" applyFill="1" applyBorder="1"/>
    <xf numFmtId="0" fontId="10" fillId="9" borderId="2" xfId="0" applyFont="1" applyFill="1" applyBorder="1"/>
    <xf numFmtId="0" fontId="10" fillId="8" borderId="2" xfId="0" applyFont="1" applyFill="1" applyBorder="1" applyProtection="1">
      <protection hidden="1"/>
    </xf>
    <xf numFmtId="0" fontId="11" fillId="0" borderId="0" xfId="0" applyFont="1" applyAlignment="1" applyProtection="1">
      <alignment horizontal="center"/>
      <protection hidden="1"/>
    </xf>
    <xf numFmtId="0" fontId="12" fillId="3" borderId="0" xfId="0" applyFont="1" applyFill="1" applyProtection="1">
      <protection hidden="1"/>
    </xf>
    <xf numFmtId="0" fontId="12" fillId="4" borderId="0" xfId="0" applyFont="1" applyFill="1" applyProtection="1">
      <protection hidden="1"/>
    </xf>
    <xf numFmtId="0" fontId="12" fillId="5" borderId="0" xfId="0" applyFont="1" applyFill="1" applyProtection="1">
      <protection hidden="1"/>
    </xf>
    <xf numFmtId="0" fontId="12" fillId="12" borderId="0" xfId="0" applyFont="1" applyFill="1" applyProtection="1">
      <protection hidden="1"/>
    </xf>
    <xf numFmtId="0" fontId="12" fillId="0" borderId="0" xfId="0" applyFont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12" fillId="3" borderId="0" xfId="0" applyFont="1" applyFill="1" applyAlignment="1" applyProtection="1">
      <alignment wrapText="1"/>
      <protection hidden="1"/>
    </xf>
    <xf numFmtId="0" fontId="13" fillId="0" borderId="0" xfId="0" applyFont="1" applyProtection="1">
      <protection hidden="1"/>
    </xf>
    <xf numFmtId="0" fontId="10" fillId="0" borderId="2" xfId="0" applyFont="1" applyBorder="1" applyProtection="1">
      <protection hidden="1"/>
    </xf>
    <xf numFmtId="0" fontId="0" fillId="0" borderId="2" xfId="0" applyBorder="1"/>
    <xf numFmtId="0" fontId="10" fillId="13" borderId="2" xfId="0" applyFont="1" applyFill="1" applyBorder="1" applyProtection="1">
      <protection hidden="1"/>
    </xf>
    <xf numFmtId="0" fontId="17" fillId="0" borderId="0" xfId="0" applyFont="1"/>
    <xf numFmtId="0" fontId="12" fillId="3" borderId="0" xfId="0" applyFont="1" applyFill="1"/>
    <xf numFmtId="0" fontId="12" fillId="4" borderId="0" xfId="0" applyFont="1" applyFill="1"/>
    <xf numFmtId="0" fontId="12" fillId="5" borderId="0" xfId="0" applyFont="1" applyFill="1"/>
    <xf numFmtId="0" fontId="12" fillId="12" borderId="0" xfId="0" applyFont="1" applyFill="1"/>
    <xf numFmtId="0" fontId="12" fillId="0" borderId="0" xfId="0" applyFont="1"/>
    <xf numFmtId="0" fontId="12" fillId="0" borderId="0" xfId="0" applyFont="1" applyAlignment="1">
      <alignment horizontal="right"/>
    </xf>
    <xf numFmtId="0" fontId="0" fillId="10" borderId="0" xfId="0" applyFill="1"/>
    <xf numFmtId="0" fontId="13" fillId="14" borderId="0" xfId="0" applyFont="1" applyFill="1" applyAlignment="1" applyProtection="1">
      <alignment horizontal="center"/>
      <protection hidden="1"/>
    </xf>
    <xf numFmtId="0" fontId="13" fillId="14" borderId="0" xfId="0" applyFont="1" applyFill="1" applyProtection="1">
      <protection hidden="1"/>
    </xf>
    <xf numFmtId="0" fontId="12" fillId="14" borderId="0" xfId="0" applyFont="1" applyFill="1" applyProtection="1">
      <protection hidden="1"/>
    </xf>
    <xf numFmtId="0" fontId="14" fillId="14" borderId="0" xfId="0" applyFont="1" applyFill="1" applyAlignment="1">
      <alignment horizontal="center"/>
    </xf>
    <xf numFmtId="0" fontId="10" fillId="15" borderId="0" xfId="0" applyFont="1" applyFill="1" applyProtection="1">
      <protection hidden="1"/>
    </xf>
    <xf numFmtId="0" fontId="13" fillId="14" borderId="0" xfId="0" applyFont="1" applyFill="1" applyAlignment="1" applyProtection="1">
      <alignment horizontal="center" vertical="center" wrapText="1"/>
      <protection hidden="1"/>
    </xf>
    <xf numFmtId="0" fontId="12" fillId="14" borderId="0" xfId="0" applyFont="1" applyFill="1" applyAlignment="1" applyProtection="1">
      <alignment wrapText="1"/>
      <protection hidden="1"/>
    </xf>
    <xf numFmtId="0" fontId="18" fillId="16" borderId="0" xfId="0" applyFont="1" applyFill="1" applyAlignment="1" applyProtection="1">
      <alignment horizontal="center" vertical="center"/>
      <protection hidden="1"/>
    </xf>
    <xf numFmtId="0" fontId="14" fillId="6" borderId="5" xfId="0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0" fontId="14" fillId="6" borderId="7" xfId="0" applyFont="1" applyFill="1" applyBorder="1" applyAlignment="1">
      <alignment horizontal="center"/>
    </xf>
    <xf numFmtId="0" fontId="10" fillId="0" borderId="8" xfId="0" applyFont="1" applyBorder="1" applyProtection="1">
      <protection hidden="1"/>
    </xf>
    <xf numFmtId="0" fontId="11" fillId="14" borderId="0" xfId="0" applyFont="1" applyFill="1" applyAlignment="1">
      <alignment horizontal="center"/>
    </xf>
    <xf numFmtId="0" fontId="13" fillId="14" borderId="0" xfId="0" applyFont="1" applyFill="1" applyAlignment="1">
      <alignment horizontal="center"/>
    </xf>
    <xf numFmtId="0" fontId="10" fillId="15" borderId="2" xfId="0" applyFont="1" applyFill="1" applyBorder="1"/>
    <xf numFmtId="0" fontId="13" fillId="14" borderId="0" xfId="0" applyFont="1" applyFill="1" applyAlignment="1">
      <alignment horizontal="center" vertical="center" wrapText="1"/>
    </xf>
    <xf numFmtId="0" fontId="12" fillId="8" borderId="2" xfId="0" applyFont="1" applyFill="1" applyBorder="1" applyAlignment="1" applyProtection="1">
      <alignment horizontal="center" vertical="center" wrapText="1"/>
      <protection hidden="1"/>
    </xf>
    <xf numFmtId="0" fontId="13" fillId="8" borderId="4" xfId="0" applyFont="1" applyFill="1" applyBorder="1" applyAlignment="1" applyProtection="1">
      <alignment horizontal="center" vertical="center" wrapText="1"/>
      <protection hidden="1"/>
    </xf>
    <xf numFmtId="0" fontId="13" fillId="8" borderId="9" xfId="0" applyFont="1" applyFill="1" applyBorder="1" applyAlignment="1" applyProtection="1">
      <alignment horizontal="center" vertical="center" wrapText="1"/>
      <protection hidden="1"/>
    </xf>
    <xf numFmtId="0" fontId="13" fillId="8" borderId="0" xfId="0" applyFont="1" applyFill="1" applyAlignment="1" applyProtection="1">
      <alignment horizontal="center" vertical="center" wrapText="1"/>
      <protection hidden="1"/>
    </xf>
    <xf numFmtId="0" fontId="18" fillId="7" borderId="0" xfId="0" applyFont="1" applyFill="1" applyAlignment="1" applyProtection="1">
      <alignment horizontal="center" vertical="center"/>
      <protection hidden="1"/>
    </xf>
  </cellXfs>
  <cellStyles count="2">
    <cellStyle name="Обычный" xfId="0" builtinId="0"/>
    <cellStyle name="Процентный" xfId="1" builtinId="5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CCC"/>
      <color rgb="FFFF99FF"/>
      <color rgb="FFFF00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fmlaLink="$D$5" lockText="1" noThreeD="1"/>
</file>

<file path=xl/ctrlProps/ctrlProp2.xml><?xml version="1.0" encoding="utf-8"?>
<formControlPr xmlns="http://schemas.microsoft.com/office/spreadsheetml/2009/9/main" objectType="CheckBox" checked="Checked" fmlaLink="$D$6" lockText="1" noThreeD="1"/>
</file>

<file path=xl/ctrlProps/ctrlProp3.xml><?xml version="1.0" encoding="utf-8"?>
<formControlPr xmlns="http://schemas.microsoft.com/office/spreadsheetml/2009/9/main" objectType="CheckBox" fmlaLink="$D$7" lockText="1" noThreeD="1"/>
</file>

<file path=xl/ctrlProps/ctrlProp4.xml><?xml version="1.0" encoding="utf-8"?>
<formControlPr xmlns="http://schemas.microsoft.com/office/spreadsheetml/2009/9/main" objectType="CheckBox" fmlaLink="$D$8" lockText="1" noThreeD="1"/>
</file>

<file path=xl/ctrlProps/ctrlProp5.xml><?xml version="1.0" encoding="utf-8"?>
<formControlPr xmlns="http://schemas.microsoft.com/office/spreadsheetml/2009/9/main" objectType="CheckBox" checked="Checked" fmlaLink="$D$9" lockText="1" noThreeD="1"/>
</file>

<file path=xl/ctrlProps/ctrlProp6.xml><?xml version="1.0" encoding="utf-8"?>
<formControlPr xmlns="http://schemas.microsoft.com/office/spreadsheetml/2009/9/main" objectType="CheckBox" fmlaLink="$D$10" lockText="1" noThreeD="1"/>
</file>

<file path=xl/ctrlProps/ctrlProp7.xml><?xml version="1.0" encoding="utf-8"?>
<formControlPr xmlns="http://schemas.microsoft.com/office/spreadsheetml/2009/9/main" objectType="CheckBox" checked="Checked" fmlaLink="$D$12" lockText="1" noThreeD="1"/>
</file>

<file path=xl/ctrlProps/ctrlProp8.xml><?xml version="1.0" encoding="utf-8"?>
<formControlPr xmlns="http://schemas.microsoft.com/office/spreadsheetml/2009/9/main" objectType="CheckBox" fmlaLink="$D$13" lockText="1" noThreeD="1"/>
</file>

<file path=xl/ctrlProps/ctrlProp9.xml><?xml version="1.0" encoding="utf-8"?>
<formControlPr xmlns="http://schemas.microsoft.com/office/spreadsheetml/2009/9/main" objectType="CheckBox" checked="Checked" fmlaLink="$D$14" lockText="1" noThreeD="1"/>
</file>

<file path=xl/ctrlProps/ctrlProp10.xml><?xml version="1.0" encoding="utf-8"?>
<formControlPr xmlns="http://schemas.microsoft.com/office/spreadsheetml/2009/9/main" objectType="CheckBox" fmlaLink="$D$16" lockText="1" noThreeD="1"/>
</file>

<file path=xl/ctrlProps/ctrlProp11.xml><?xml version="1.0" encoding="utf-8"?>
<formControlPr xmlns="http://schemas.microsoft.com/office/spreadsheetml/2009/9/main" objectType="CheckBox" fmlaLink="$D$17" lockText="1" noThreeD="1"/>
</file>

<file path=xl/ctrlProps/ctrlProp12.xml><?xml version="1.0" encoding="utf-8"?>
<formControlPr xmlns="http://schemas.microsoft.com/office/spreadsheetml/2009/9/main" objectType="CheckBox" fmlaLink="$D$18" lockText="1" noThreeD="1"/>
</file>

<file path=xl/ctrlProps/ctrlProp13.xml><?xml version="1.0" encoding="utf-8"?>
<formControlPr xmlns="http://schemas.microsoft.com/office/spreadsheetml/2009/9/main" objectType="CheckBox" fmlaLink="$D$19" lockText="1" noThreeD="1"/>
</file>

<file path=xl/ctrlProps/ctrlProp14.xml><?xml version="1.0" encoding="utf-8"?>
<formControlPr xmlns="http://schemas.microsoft.com/office/spreadsheetml/2009/9/main" objectType="CheckBox" fmlaLink="$D$20" lockText="1" noThreeD="1"/>
</file>

<file path=xl/ctrlProps/ctrlProp15.xml><?xml version="1.0" encoding="utf-8"?>
<formControlPr xmlns="http://schemas.microsoft.com/office/spreadsheetml/2009/9/main" objectType="CheckBox" fmlaLink="$D$21" lockText="1" noThreeD="1"/>
</file>

<file path=xl/ctrlProps/ctrlProp16.xml><?xml version="1.0" encoding="utf-8"?>
<formControlPr xmlns="http://schemas.microsoft.com/office/spreadsheetml/2009/9/main" objectType="CheckBox" fmlaLink="$D$22" lockText="1" noThreeD="1"/>
</file>

<file path=xl/ctrlProps/ctrlProp17.xml><?xml version="1.0" encoding="utf-8"?>
<formControlPr xmlns="http://schemas.microsoft.com/office/spreadsheetml/2009/9/main" objectType="CheckBox" checked="Checked" fmlaLink="$D$24" lockText="1" noThreeD="1"/>
</file>

<file path=xl/ctrlProps/ctrlProp18.xml><?xml version="1.0" encoding="utf-8"?>
<formControlPr xmlns="http://schemas.microsoft.com/office/spreadsheetml/2009/9/main" objectType="CheckBox" checked="Checked" fmlaLink="$D$25" lockText="1" noThreeD="1"/>
</file>

<file path=xl/ctrlProps/ctrlProp19.xml><?xml version="1.0" encoding="utf-8"?>
<formControlPr xmlns="http://schemas.microsoft.com/office/spreadsheetml/2009/9/main" objectType="CheckBox" checked="Checked" fmlaLink="$D$26" lockText="1" noThreeD="1"/>
</file>

<file path=xl/ctrlProps/ctrlProp20.xml><?xml version="1.0" encoding="utf-8"?>
<formControlPr xmlns="http://schemas.microsoft.com/office/spreadsheetml/2009/9/main" objectType="CheckBox" checked="Checked" fmlaLink="$D$27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3</xdr:row>
          <xdr:rowOff>228600</xdr:rowOff>
        </xdr:from>
        <xdr:to>
          <xdr:col>1</xdr:col>
          <xdr:colOff>5838825</xdr:colOff>
          <xdr:row>4</xdr:row>
          <xdr:rowOff>171450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Возраст матери ≥ 32 лет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</xdr:row>
          <xdr:rowOff>228600</xdr:rowOff>
        </xdr:from>
        <xdr:to>
          <xdr:col>1</xdr:col>
          <xdr:colOff>5838825</xdr:colOff>
          <xdr:row>5</xdr:row>
          <xdr:rowOff>171450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Преждевременные роды и родоразрешение (О60)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</xdr:row>
          <xdr:rowOff>228600</xdr:rowOff>
        </xdr:from>
        <xdr:to>
          <xdr:col>1</xdr:col>
          <xdr:colOff>5838825</xdr:colOff>
          <xdr:row>6</xdr:row>
          <xdr:rowOff>171450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Инфекция амниотической полости и плодных оболочек (O41.1)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</xdr:row>
          <xdr:rowOff>228600</xdr:rowOff>
        </xdr:from>
        <xdr:to>
          <xdr:col>1</xdr:col>
          <xdr:colOff>5838825</xdr:colOff>
          <xdr:row>7</xdr:row>
          <xdr:rowOff>171450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Плацентарные нарушения (О43)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7</xdr:row>
          <xdr:rowOff>228600</xdr:rowOff>
        </xdr:from>
        <xdr:to>
          <xdr:col>1</xdr:col>
          <xdr:colOff>5838825</xdr:colOff>
          <xdr:row>8</xdr:row>
          <xdr:rowOff>171450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Внутриутробная гипоксия (Р20)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8</xdr:row>
          <xdr:rowOff>228600</xdr:rowOff>
        </xdr:from>
        <xdr:to>
          <xdr:col>1</xdr:col>
          <xdr:colOff>5838825</xdr:colOff>
          <xdr:row>9</xdr:row>
          <xdr:rowOff>171450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Недостаточный рост плода, требующий предоставления медицинской помощи матери (О36.5)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</xdr:row>
          <xdr:rowOff>228600</xdr:rowOff>
        </xdr:from>
        <xdr:to>
          <xdr:col>1</xdr:col>
          <xdr:colOff>5838825</xdr:colOff>
          <xdr:row>11</xdr:row>
          <xdr:rowOff>171450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Срок гестации ≥28 недель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11</xdr:row>
          <xdr:rowOff>228600</xdr:rowOff>
        </xdr:from>
        <xdr:to>
          <xdr:col>1</xdr:col>
          <xdr:colOff>5838825</xdr:colOff>
          <xdr:row>12</xdr:row>
          <xdr:rowOff>171450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Масса тела ≤ 1500 грамм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12</xdr:row>
          <xdr:rowOff>228600</xdr:rowOff>
        </xdr:from>
        <xdr:to>
          <xdr:col>1</xdr:col>
          <xdr:colOff>5838825</xdr:colOff>
          <xdr:row>13</xdr:row>
          <xdr:rowOff>171450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Апгар на 1-ой минуте жизни ≥ 6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14</xdr:row>
          <xdr:rowOff>228600</xdr:rowOff>
        </xdr:from>
        <xdr:to>
          <xdr:col>1</xdr:col>
          <xdr:colOff>5838825</xdr:colOff>
          <xdr:row>15</xdr:row>
          <xdr:rowOff>171450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Дыхательное расстройство у новорожденного [дистресс] (P22)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15</xdr:row>
          <xdr:rowOff>228600</xdr:rowOff>
        </xdr:from>
        <xdr:to>
          <xdr:col>1</xdr:col>
          <xdr:colOff>5838825</xdr:colOff>
          <xdr:row>16</xdr:row>
          <xdr:rowOff>171450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Гипоксическая ишемическая энцефалопатия новорожденного (P91.6)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17</xdr:row>
          <xdr:rowOff>0</xdr:rowOff>
        </xdr:from>
        <xdr:to>
          <xdr:col>1</xdr:col>
          <xdr:colOff>5838825</xdr:colOff>
          <xdr:row>17</xdr:row>
          <xdr:rowOff>171450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Анемия недоношенных (P61.2)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17</xdr:row>
          <xdr:rowOff>228600</xdr:rowOff>
        </xdr:from>
        <xdr:to>
          <xdr:col>1</xdr:col>
          <xdr:colOff>5838825</xdr:colOff>
          <xdr:row>18</xdr:row>
          <xdr:rowOff>171450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Неонатальная желтуха, обусловленная чрезмерным гемолизом (P58)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18</xdr:row>
          <xdr:rowOff>228600</xdr:rowOff>
        </xdr:from>
        <xdr:to>
          <xdr:col>1</xdr:col>
          <xdr:colOff>5838825</xdr:colOff>
          <xdr:row>19</xdr:row>
          <xdr:rowOff>171450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Внутричерепное нетравматическое кровоизлияние у плода и новорожденного (P52)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19</xdr:row>
          <xdr:rowOff>228600</xdr:rowOff>
        </xdr:from>
        <xdr:to>
          <xdr:col>1</xdr:col>
          <xdr:colOff>5838825</xdr:colOff>
          <xdr:row>20</xdr:row>
          <xdr:rowOff>171450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Перивентрикулярные кисты (приобретенные) у новорожденного (Р91.1)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20</xdr:row>
          <xdr:rowOff>228600</xdr:rowOff>
        </xdr:from>
        <xdr:to>
          <xdr:col>1</xdr:col>
          <xdr:colOff>5838825</xdr:colOff>
          <xdr:row>21</xdr:row>
          <xdr:rowOff>171450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Бронхолегочная дисплазия, возникшая в перинатальном периоде (P27.1)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22</xdr:row>
          <xdr:rowOff>228600</xdr:rowOff>
        </xdr:from>
        <xdr:to>
          <xdr:col>1</xdr:col>
          <xdr:colOff>5838825</xdr:colOff>
          <xdr:row>23</xdr:row>
          <xdr:rowOff>171450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Эритроциты ≥4,04 × 10^12 г/л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23</xdr:row>
          <xdr:rowOff>228600</xdr:rowOff>
        </xdr:from>
        <xdr:to>
          <xdr:col>1</xdr:col>
          <xdr:colOff>5838825</xdr:colOff>
          <xdr:row>24</xdr:row>
          <xdr:rowOff>171450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Гемоглобин ≥156,8 г/л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24</xdr:row>
          <xdr:rowOff>228600</xdr:rowOff>
        </xdr:from>
        <xdr:to>
          <xdr:col>1</xdr:col>
          <xdr:colOff>5838825</xdr:colOff>
          <xdr:row>25</xdr:row>
          <xdr:rowOff>171450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Лейкоциты ≥7,93 × 109/л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25</xdr:row>
          <xdr:rowOff>228600</xdr:rowOff>
        </xdr:from>
        <xdr:to>
          <xdr:col>1</xdr:col>
          <xdr:colOff>5838825</xdr:colOff>
          <xdr:row>26</xdr:row>
          <xdr:rowOff>171450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ru-R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Сегментоядерные нейтрофилы ≥37 %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0E80E-22DE-48D3-B926-556684139628}">
  <dimension ref="A1:H41"/>
  <sheetViews>
    <sheetView tabSelected="1" zoomScale="70" zoomScaleNormal="70" workbookViewId="0">
      <selection activeCell="A23" sqref="A23"/>
    </sheetView>
  </sheetViews>
  <sheetFormatPr defaultRowHeight="15.75" x14ac:dyDescent="0.25"/>
  <cols>
    <col min="1" max="1" width="115" style="26" bestFit="1" customWidth="1"/>
    <col min="2" max="2" width="14" bestFit="1" customWidth="1"/>
    <col min="3" max="3" width="11.5703125" style="26" bestFit="1" customWidth="1"/>
    <col min="4" max="5" width="9.140625" hidden="1" customWidth="1"/>
    <col min="6" max="6" width="22.140625" hidden="1" customWidth="1"/>
    <col min="7" max="7" width="9.140625" hidden="1" customWidth="1"/>
    <col min="8" max="8" width="4.42578125" style="15" customWidth="1"/>
    <col min="9" max="10" width="9.140625" customWidth="1"/>
  </cols>
  <sheetData>
    <row r="1" spans="1:7" x14ac:dyDescent="0.25">
      <c r="A1" s="60" t="s">
        <v>43</v>
      </c>
      <c r="B1" s="60"/>
      <c r="C1" s="60"/>
      <c r="F1" s="12"/>
    </row>
    <row r="2" spans="1:7" x14ac:dyDescent="0.25">
      <c r="A2" s="60"/>
      <c r="B2" s="60"/>
      <c r="C2" s="60"/>
    </row>
    <row r="3" spans="1:7" x14ac:dyDescent="0.25">
      <c r="A3" s="60"/>
      <c r="B3" s="60"/>
      <c r="C3" s="60"/>
    </row>
    <row r="4" spans="1:7" ht="22.5" x14ac:dyDescent="0.25">
      <c r="A4" s="47"/>
      <c r="B4" s="47"/>
      <c r="C4" s="47"/>
    </row>
    <row r="5" spans="1:7" ht="20.25" thickBot="1" x14ac:dyDescent="0.35">
      <c r="A5" s="19" t="s">
        <v>31</v>
      </c>
      <c r="B5" s="28" t="s">
        <v>42</v>
      </c>
      <c r="C5" s="28" t="s">
        <v>41</v>
      </c>
      <c r="F5" t="s">
        <v>26</v>
      </c>
    </row>
    <row r="6" spans="1:7" ht="20.25" x14ac:dyDescent="0.3">
      <c r="A6" s="20" t="s">
        <v>40</v>
      </c>
      <c r="B6" s="48" t="s">
        <v>28</v>
      </c>
      <c r="C6" s="18">
        <f>IF(B6="Да",G6,0)</f>
        <v>0</v>
      </c>
      <c r="D6" s="1">
        <v>35</v>
      </c>
      <c r="E6" t="b">
        <f>D6&gt;=32</f>
        <v>1</v>
      </c>
      <c r="F6" s="4">
        <f>IF(E6,G6,0)</f>
        <v>1</v>
      </c>
      <c r="G6" s="9">
        <v>1</v>
      </c>
    </row>
    <row r="7" spans="1:7" ht="20.25" x14ac:dyDescent="0.3">
      <c r="A7" s="20" t="s">
        <v>21</v>
      </c>
      <c r="B7" s="49" t="s">
        <v>28</v>
      </c>
      <c r="C7" s="18">
        <f t="shared" ref="C7:C11" si="0">IF(B7="Да",G7,0)</f>
        <v>0</v>
      </c>
      <c r="E7" t="b">
        <f>B7="Да"</f>
        <v>0</v>
      </c>
      <c r="F7" s="4">
        <f>IF(E7,G7,0)</f>
        <v>0</v>
      </c>
      <c r="G7" s="9">
        <v>1</v>
      </c>
    </row>
    <row r="8" spans="1:7" ht="20.25" x14ac:dyDescent="0.3">
      <c r="A8" s="20" t="s">
        <v>3</v>
      </c>
      <c r="B8" s="49" t="s">
        <v>28</v>
      </c>
      <c r="C8" s="18">
        <f t="shared" si="0"/>
        <v>0</v>
      </c>
      <c r="E8" t="b">
        <f t="shared" ref="E8:E11" si="1">B8="Да"</f>
        <v>0</v>
      </c>
      <c r="F8" s="4">
        <f t="shared" ref="F8:F11" si="2">IF(E8,G8,0)</f>
        <v>0</v>
      </c>
      <c r="G8" s="9">
        <v>1</v>
      </c>
    </row>
    <row r="9" spans="1:7" ht="20.25" x14ac:dyDescent="0.3">
      <c r="A9" s="20" t="s">
        <v>29</v>
      </c>
      <c r="B9" s="49" t="s">
        <v>28</v>
      </c>
      <c r="C9" s="18">
        <f t="shared" si="0"/>
        <v>0</v>
      </c>
      <c r="E9" t="b">
        <f t="shared" si="1"/>
        <v>0</v>
      </c>
      <c r="F9" s="4">
        <f t="shared" si="2"/>
        <v>0</v>
      </c>
      <c r="G9" s="9">
        <v>1</v>
      </c>
    </row>
    <row r="10" spans="1:7" ht="20.25" x14ac:dyDescent="0.3">
      <c r="A10" s="20" t="s">
        <v>1</v>
      </c>
      <c r="B10" s="49" t="s">
        <v>28</v>
      </c>
      <c r="C10" s="18">
        <f t="shared" si="0"/>
        <v>0</v>
      </c>
      <c r="E10" t="b">
        <f t="shared" si="1"/>
        <v>0</v>
      </c>
      <c r="F10" s="4">
        <f t="shared" si="2"/>
        <v>0</v>
      </c>
      <c r="G10" s="9">
        <v>1</v>
      </c>
    </row>
    <row r="11" spans="1:7" ht="39.75" thickBot="1" x14ac:dyDescent="0.35">
      <c r="A11" s="27" t="s">
        <v>22</v>
      </c>
      <c r="B11" s="50" t="s">
        <v>28</v>
      </c>
      <c r="C11" s="18">
        <f t="shared" si="0"/>
        <v>0</v>
      </c>
      <c r="E11" t="b">
        <f t="shared" si="1"/>
        <v>0</v>
      </c>
      <c r="F11" s="4">
        <f t="shared" si="2"/>
        <v>0</v>
      </c>
      <c r="G11" s="9">
        <v>1</v>
      </c>
    </row>
    <row r="12" spans="1:7" ht="20.25" x14ac:dyDescent="0.3">
      <c r="A12" s="46"/>
      <c r="B12" s="43"/>
      <c r="C12" s="44"/>
      <c r="F12" s="4"/>
      <c r="G12" s="39"/>
    </row>
    <row r="13" spans="1:7" ht="20.25" thickBot="1" x14ac:dyDescent="0.35">
      <c r="A13" s="40" t="s">
        <v>14</v>
      </c>
      <c r="B13" s="41" t="s">
        <v>42</v>
      </c>
      <c r="C13" s="41" t="s">
        <v>41</v>
      </c>
      <c r="F13" s="4"/>
      <c r="G13" s="10"/>
    </row>
    <row r="14" spans="1:7" ht="20.25" x14ac:dyDescent="0.3">
      <c r="A14" s="21" t="s">
        <v>15</v>
      </c>
      <c r="B14" s="48" t="s">
        <v>28</v>
      </c>
      <c r="C14" s="18">
        <f t="shared" ref="C14:C31" si="3">IF(B14="Да",G14,0)</f>
        <v>0</v>
      </c>
      <c r="D14" s="1">
        <v>29</v>
      </c>
      <c r="E14" t="b">
        <f>D14&gt;=28</f>
        <v>1</v>
      </c>
      <c r="F14" s="4">
        <f>IF(E14,G14,0)</f>
        <v>-2</v>
      </c>
      <c r="G14" s="10">
        <v>-2</v>
      </c>
    </row>
    <row r="15" spans="1:7" ht="20.25" x14ac:dyDescent="0.3">
      <c r="A15" s="21" t="s">
        <v>4</v>
      </c>
      <c r="B15" s="49" t="s">
        <v>28</v>
      </c>
      <c r="C15" s="18">
        <f t="shared" si="3"/>
        <v>0</v>
      </c>
      <c r="D15" s="1">
        <v>1600</v>
      </c>
      <c r="E15" t="b">
        <f>D15&lt;=1500</f>
        <v>0</v>
      </c>
      <c r="F15" s="4">
        <f>IF(E15,G15,0)</f>
        <v>0</v>
      </c>
      <c r="G15" s="9">
        <v>2</v>
      </c>
    </row>
    <row r="16" spans="1:7" ht="21" thickBot="1" x14ac:dyDescent="0.35">
      <c r="A16" s="21" t="s">
        <v>30</v>
      </c>
      <c r="B16" s="50" t="s">
        <v>28</v>
      </c>
      <c r="C16" s="18">
        <f t="shared" si="3"/>
        <v>0</v>
      </c>
      <c r="D16" s="1">
        <v>1</v>
      </c>
      <c r="E16" t="b">
        <f>D16&gt;=6</f>
        <v>0</v>
      </c>
      <c r="F16" s="4">
        <f>IF(E16,G16,0)</f>
        <v>0</v>
      </c>
      <c r="G16" s="9">
        <v>-2</v>
      </c>
    </row>
    <row r="17" spans="1:7" ht="20.25" x14ac:dyDescent="0.3">
      <c r="A17" s="42"/>
      <c r="B17" s="43"/>
      <c r="C17" s="44"/>
      <c r="D17" s="1"/>
      <c r="F17" s="4"/>
      <c r="G17" s="9"/>
    </row>
    <row r="18" spans="1:7" ht="20.25" thickBot="1" x14ac:dyDescent="0.35">
      <c r="A18" s="45" t="s">
        <v>45</v>
      </c>
      <c r="B18" s="41" t="s">
        <v>42</v>
      </c>
      <c r="C18" s="41" t="s">
        <v>41</v>
      </c>
      <c r="F18" s="4"/>
      <c r="G18" s="9"/>
    </row>
    <row r="19" spans="1:7" ht="20.25" x14ac:dyDescent="0.3">
      <c r="A19" s="22" t="s">
        <v>5</v>
      </c>
      <c r="B19" s="48" t="s">
        <v>28</v>
      </c>
      <c r="C19" s="18">
        <f t="shared" si="3"/>
        <v>0</v>
      </c>
      <c r="E19" t="b">
        <f t="shared" ref="E19:E25" si="4">B19="Да"</f>
        <v>0</v>
      </c>
      <c r="F19" s="4">
        <f t="shared" ref="F19:F31" si="5">IF(E19,G19,0)</f>
        <v>0</v>
      </c>
      <c r="G19" s="9">
        <v>3</v>
      </c>
    </row>
    <row r="20" spans="1:7" ht="20.25" x14ac:dyDescent="0.3">
      <c r="A20" s="22" t="s">
        <v>32</v>
      </c>
      <c r="B20" s="49" t="s">
        <v>28</v>
      </c>
      <c r="C20" s="18">
        <f t="shared" si="3"/>
        <v>0</v>
      </c>
      <c r="E20" t="b">
        <f t="shared" si="4"/>
        <v>0</v>
      </c>
      <c r="F20" s="4">
        <f t="shared" si="5"/>
        <v>0</v>
      </c>
      <c r="G20" s="9">
        <v>3</v>
      </c>
    </row>
    <row r="21" spans="1:7" ht="20.25" x14ac:dyDescent="0.3">
      <c r="A21" s="22" t="s">
        <v>7</v>
      </c>
      <c r="B21" s="49" t="s">
        <v>28</v>
      </c>
      <c r="C21" s="18">
        <f t="shared" si="3"/>
        <v>0</v>
      </c>
      <c r="E21" t="b">
        <f t="shared" si="4"/>
        <v>0</v>
      </c>
      <c r="F21" s="4">
        <f t="shared" si="5"/>
        <v>0</v>
      </c>
      <c r="G21" s="9">
        <v>3</v>
      </c>
    </row>
    <row r="22" spans="1:7" ht="20.25" x14ac:dyDescent="0.3">
      <c r="A22" s="22" t="s">
        <v>33</v>
      </c>
      <c r="B22" s="49" t="s">
        <v>28</v>
      </c>
      <c r="C22" s="18">
        <f t="shared" si="3"/>
        <v>0</v>
      </c>
      <c r="E22" t="b">
        <f t="shared" si="4"/>
        <v>0</v>
      </c>
      <c r="F22" s="4">
        <f t="shared" si="5"/>
        <v>0</v>
      </c>
      <c r="G22" s="9">
        <v>1</v>
      </c>
    </row>
    <row r="23" spans="1:7" ht="20.25" x14ac:dyDescent="0.3">
      <c r="A23" s="22" t="s">
        <v>34</v>
      </c>
      <c r="B23" s="49" t="s">
        <v>28</v>
      </c>
      <c r="C23" s="18">
        <f t="shared" si="3"/>
        <v>0</v>
      </c>
      <c r="E23" t="b">
        <f t="shared" si="4"/>
        <v>0</v>
      </c>
      <c r="F23" s="4">
        <f t="shared" si="5"/>
        <v>0</v>
      </c>
      <c r="G23" s="9">
        <v>1</v>
      </c>
    </row>
    <row r="24" spans="1:7" ht="20.25" x14ac:dyDescent="0.3">
      <c r="A24" s="22" t="s">
        <v>25</v>
      </c>
      <c r="B24" s="49" t="s">
        <v>28</v>
      </c>
      <c r="C24" s="18">
        <f t="shared" si="3"/>
        <v>0</v>
      </c>
      <c r="E24" t="b">
        <f t="shared" si="4"/>
        <v>0</v>
      </c>
      <c r="F24" s="4">
        <f t="shared" si="5"/>
        <v>0</v>
      </c>
      <c r="G24" s="11">
        <v>1</v>
      </c>
    </row>
    <row r="25" spans="1:7" ht="21" thickBot="1" x14ac:dyDescent="0.35">
      <c r="A25" s="22" t="s">
        <v>35</v>
      </c>
      <c r="B25" s="50" t="s">
        <v>28</v>
      </c>
      <c r="C25" s="18">
        <f t="shared" si="3"/>
        <v>0</v>
      </c>
      <c r="E25" t="b">
        <f t="shared" si="4"/>
        <v>0</v>
      </c>
      <c r="F25" s="4">
        <f t="shared" si="5"/>
        <v>0</v>
      </c>
      <c r="G25" s="9">
        <v>2</v>
      </c>
    </row>
    <row r="26" spans="1:7" ht="20.25" x14ac:dyDescent="0.3">
      <c r="A26" s="42"/>
      <c r="B26" s="43"/>
      <c r="C26" s="44"/>
      <c r="F26" s="4"/>
      <c r="G26" s="9"/>
    </row>
    <row r="27" spans="1:7" ht="20.25" thickBot="1" x14ac:dyDescent="0.35">
      <c r="A27" s="40" t="s">
        <v>46</v>
      </c>
      <c r="B27" s="41" t="s">
        <v>42</v>
      </c>
      <c r="C27" s="41" t="s">
        <v>41</v>
      </c>
      <c r="F27" s="4">
        <f t="shared" si="5"/>
        <v>0</v>
      </c>
      <c r="G27" s="9"/>
    </row>
    <row r="28" spans="1:7" ht="23.25" x14ac:dyDescent="0.3">
      <c r="A28" s="23" t="s">
        <v>36</v>
      </c>
      <c r="B28" s="48" t="s">
        <v>28</v>
      </c>
      <c r="C28" s="18">
        <f t="shared" si="3"/>
        <v>0</v>
      </c>
      <c r="D28" s="1">
        <v>4.5</v>
      </c>
      <c r="E28" t="b">
        <f>D28&gt;=4.04</f>
        <v>1</v>
      </c>
      <c r="F28" s="4">
        <f t="shared" si="5"/>
        <v>-2</v>
      </c>
      <c r="G28" s="9">
        <v>-2</v>
      </c>
    </row>
    <row r="29" spans="1:7" ht="20.25" x14ac:dyDescent="0.3">
      <c r="A29" s="23" t="s">
        <v>37</v>
      </c>
      <c r="B29" s="49" t="s">
        <v>28</v>
      </c>
      <c r="C29" s="18">
        <f t="shared" si="3"/>
        <v>0</v>
      </c>
      <c r="D29" s="1">
        <v>157.5</v>
      </c>
      <c r="E29" t="b">
        <f>D29&gt;=156.8</f>
        <v>1</v>
      </c>
      <c r="F29" s="4">
        <f t="shared" si="5"/>
        <v>-2</v>
      </c>
      <c r="G29" s="9">
        <v>-2</v>
      </c>
    </row>
    <row r="30" spans="1:7" ht="23.25" x14ac:dyDescent="0.3">
      <c r="A30" s="23" t="s">
        <v>38</v>
      </c>
      <c r="B30" s="49" t="s">
        <v>28</v>
      </c>
      <c r="C30" s="18">
        <f t="shared" si="3"/>
        <v>0</v>
      </c>
      <c r="D30" s="1">
        <v>7.5</v>
      </c>
      <c r="E30" t="b">
        <f>D30&gt;=7.93</f>
        <v>0</v>
      </c>
      <c r="F30" s="4">
        <f t="shared" si="5"/>
        <v>0</v>
      </c>
      <c r="G30" s="9">
        <v>-1</v>
      </c>
    </row>
    <row r="31" spans="1:7" ht="21" thickBot="1" x14ac:dyDescent="0.35">
      <c r="A31" s="23" t="s">
        <v>39</v>
      </c>
      <c r="B31" s="50" t="s">
        <v>28</v>
      </c>
      <c r="C31" s="18">
        <f t="shared" si="3"/>
        <v>0</v>
      </c>
      <c r="D31" s="13">
        <v>0.1</v>
      </c>
      <c r="E31" t="b">
        <f>D31&gt;=0.37</f>
        <v>0</v>
      </c>
      <c r="F31" s="4">
        <f t="shared" si="5"/>
        <v>0</v>
      </c>
      <c r="G31" s="9">
        <v>-2</v>
      </c>
    </row>
    <row r="32" spans="1:7" ht="19.5" x14ac:dyDescent="0.3">
      <c r="A32" s="24"/>
      <c r="C32" s="29"/>
      <c r="F32" s="30"/>
    </row>
    <row r="33" spans="1:8" ht="19.5" x14ac:dyDescent="0.3">
      <c r="A33" s="25" t="s">
        <v>47</v>
      </c>
      <c r="C33" s="31">
        <f>SUM(C6:C31)</f>
        <v>0</v>
      </c>
      <c r="F33" s="5">
        <f>SUM(F6:F31)</f>
        <v>-5</v>
      </c>
    </row>
    <row r="34" spans="1:8" ht="20.25" thickBot="1" x14ac:dyDescent="0.35">
      <c r="A34" s="24"/>
      <c r="C34" s="51"/>
    </row>
    <row r="35" spans="1:8" ht="80.25" customHeight="1" thickBot="1" x14ac:dyDescent="0.3">
      <c r="A35" s="56" t="s">
        <v>20</v>
      </c>
      <c r="B35" s="57" t="str">
        <f>IF(C33&gt;=-8,"Высокая вероятность задержки этапов равития","Низкая вероятность задержки этапов равития")</f>
        <v>Высокая вероятность задержки этапов равития</v>
      </c>
      <c r="C35" s="58"/>
      <c r="E35" s="59" t="str">
        <f>IF(F33&gt;=-8,"Высокая вероятность задержки этапов равития","Низкая вероятность задержки этапов равития")</f>
        <v>Высокая вероятность задержки этапов равития</v>
      </c>
      <c r="F35" s="59"/>
    </row>
    <row r="36" spans="1:8" ht="15" x14ac:dyDescent="0.25">
      <c r="H36"/>
    </row>
    <row r="37" spans="1:8" ht="15" x14ac:dyDescent="0.25">
      <c r="H37"/>
    </row>
    <row r="38" spans="1:8" ht="15" x14ac:dyDescent="0.25">
      <c r="H38"/>
    </row>
    <row r="39" spans="1:8" ht="15" x14ac:dyDescent="0.25">
      <c r="H39"/>
    </row>
    <row r="40" spans="1:8" ht="15" x14ac:dyDescent="0.25">
      <c r="H40"/>
    </row>
    <row r="41" spans="1:8" ht="15" x14ac:dyDescent="0.25">
      <c r="H41"/>
    </row>
  </sheetData>
  <protectedRanges>
    <protectedRange algorithmName="SHA-512" hashValue="F+8euYGTLeFINTkeueQ/nu0wG0+eFKzw3GvbCDxPrEIeLLWNE4ZRTFXTb7uTyFNd7DESqSqNwFBt+eLawafkFw==" saltValue="YideYvrGpPS8OKqpKMoW6Q==" spinCount="100000" sqref="B31" name="Блок"/>
  </protectedRanges>
  <mergeCells count="3">
    <mergeCell ref="B35:C35"/>
    <mergeCell ref="E35:F35"/>
    <mergeCell ref="A1:C3"/>
  </mergeCells>
  <conditionalFormatting sqref="B35">
    <cfRule type="cellIs" dxfId="19" priority="13" operator="equal">
      <formula>"Низкая вероятность задержки этапов равития"</formula>
    </cfRule>
    <cfRule type="cellIs" dxfId="18" priority="15" operator="equal">
      <formula>"Высокая вероятность задержки этапов равития"</formula>
    </cfRule>
  </conditionalFormatting>
  <conditionalFormatting sqref="A1">
    <cfRule type="duplicateValues" dxfId="17" priority="16"/>
  </conditionalFormatting>
  <conditionalFormatting sqref="E35">
    <cfRule type="cellIs" dxfId="16" priority="1" operator="equal">
      <formula>"Низкая вероятность задержки этапов равития"</formula>
    </cfRule>
    <cfRule type="cellIs" dxfId="15" priority="2" operator="equal">
      <formula>"Высокая вероятность задержки этапов равития"</formula>
    </cfRule>
  </conditionalFormatting>
  <conditionalFormatting sqref="A35">
    <cfRule type="cellIs" dxfId="14" priority="17" operator="equal">
      <formula>#REF!</formula>
    </cfRule>
    <cfRule type="cellIs" dxfId="13" priority="18" operator="equal">
      <formula>#REF!</formula>
    </cfRule>
    <cfRule type="cellIs" dxfId="12" priority="19" operator="equal">
      <formula>#REF!</formula>
    </cfRule>
  </conditionalFormatting>
  <dataValidations count="1">
    <dataValidation type="list" allowBlank="1" showInputMessage="1" showErrorMessage="1" sqref="B6:B12 B14:B17 B19:B26 B28:B31" xr:uid="{DD2AB6C5-296C-479B-A700-58834A97FEAD}">
      <formula1>"Да,Нет"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8A02F-D3BE-4AAF-9F56-1C883D85C8CD}">
  <dimension ref="A1:I31"/>
  <sheetViews>
    <sheetView topLeftCell="B4" zoomScaleNormal="100" workbookViewId="0">
      <selection activeCell="B29" sqref="B29"/>
    </sheetView>
  </sheetViews>
  <sheetFormatPr defaultRowHeight="15.75" x14ac:dyDescent="0.25"/>
  <cols>
    <col min="1" max="1" width="109.85546875" hidden="1" customWidth="1"/>
    <col min="2" max="2" width="109.85546875" style="32" bestFit="1" customWidth="1"/>
    <col min="3" max="3" width="19.140625" customWidth="1"/>
    <col min="4" max="6" width="9.140625" hidden="1" customWidth="1"/>
    <col min="7" max="7" width="22.140625" hidden="1" customWidth="1"/>
    <col min="8" max="8" width="9.140625" hidden="1" customWidth="1"/>
    <col min="9" max="9" width="4.42578125" style="15" customWidth="1"/>
    <col min="10" max="11" width="9.140625" customWidth="1"/>
  </cols>
  <sheetData>
    <row r="1" spans="1:8" ht="16.5" customHeight="1" x14ac:dyDescent="0.25">
      <c r="A1" s="2"/>
      <c r="B1" s="60" t="s">
        <v>43</v>
      </c>
      <c r="C1" s="60"/>
      <c r="D1" s="60"/>
      <c r="G1" s="12"/>
    </row>
    <row r="2" spans="1:8" ht="16.5" customHeight="1" x14ac:dyDescent="0.25">
      <c r="B2" s="60"/>
      <c r="C2" s="60"/>
      <c r="D2" s="60"/>
    </row>
    <row r="3" spans="1:8" ht="16.5" customHeight="1" x14ac:dyDescent="0.25">
      <c r="B3" s="60"/>
      <c r="C3" s="60"/>
      <c r="D3" s="60"/>
    </row>
    <row r="4" spans="1:8" ht="16.5" customHeight="1" x14ac:dyDescent="0.3">
      <c r="A4" s="8" t="s">
        <v>13</v>
      </c>
      <c r="B4" s="52" t="s">
        <v>13</v>
      </c>
      <c r="C4" s="53" t="s">
        <v>27</v>
      </c>
      <c r="G4" t="s">
        <v>26</v>
      </c>
    </row>
    <row r="5" spans="1:8" ht="16.5" customHeight="1" x14ac:dyDescent="0.3">
      <c r="A5" s="3" t="s">
        <v>0</v>
      </c>
      <c r="B5" s="33"/>
      <c r="C5" s="16">
        <f t="shared" ref="C5:C10" si="0">IF(D5,H5,0)</f>
        <v>1</v>
      </c>
      <c r="D5" t="b">
        <v>1</v>
      </c>
      <c r="E5" s="1">
        <v>35</v>
      </c>
      <c r="F5" t="b">
        <f>E5&gt;=32</f>
        <v>1</v>
      </c>
      <c r="G5" s="4">
        <f t="shared" ref="G5:G10" si="1">IF(F5,H5,0)</f>
        <v>1</v>
      </c>
      <c r="H5" s="9">
        <v>1</v>
      </c>
    </row>
    <row r="6" spans="1:8" ht="16.5" customHeight="1" x14ac:dyDescent="0.3">
      <c r="A6" s="3" t="s">
        <v>21</v>
      </c>
      <c r="B6" s="33"/>
      <c r="C6" s="16">
        <f t="shared" si="0"/>
        <v>1</v>
      </c>
      <c r="D6" t="b">
        <v>1</v>
      </c>
      <c r="F6" t="b">
        <f>D6</f>
        <v>1</v>
      </c>
      <c r="G6" s="4">
        <f t="shared" si="1"/>
        <v>1</v>
      </c>
      <c r="H6" s="9">
        <v>1</v>
      </c>
    </row>
    <row r="7" spans="1:8" ht="16.5" customHeight="1" x14ac:dyDescent="0.3">
      <c r="A7" s="3" t="s">
        <v>3</v>
      </c>
      <c r="B7" s="33"/>
      <c r="C7" s="16">
        <f t="shared" si="0"/>
        <v>0</v>
      </c>
      <c r="D7" t="b">
        <v>0</v>
      </c>
      <c r="F7" t="b">
        <f>D7</f>
        <v>0</v>
      </c>
      <c r="G7" s="4">
        <f t="shared" si="1"/>
        <v>0</v>
      </c>
      <c r="H7" s="9">
        <v>1</v>
      </c>
    </row>
    <row r="8" spans="1:8" ht="16.5" customHeight="1" x14ac:dyDescent="0.3">
      <c r="A8" s="3" t="s">
        <v>2</v>
      </c>
      <c r="B8" s="33"/>
      <c r="C8" s="16">
        <f t="shared" si="0"/>
        <v>0</v>
      </c>
      <c r="D8" t="b">
        <v>0</v>
      </c>
      <c r="F8" t="b">
        <f>D8</f>
        <v>0</v>
      </c>
      <c r="G8" s="4">
        <f t="shared" si="1"/>
        <v>0</v>
      </c>
      <c r="H8" s="9">
        <v>1</v>
      </c>
    </row>
    <row r="9" spans="1:8" ht="16.5" customHeight="1" x14ac:dyDescent="0.3">
      <c r="A9" s="3" t="s">
        <v>1</v>
      </c>
      <c r="B9" s="33"/>
      <c r="C9" s="16">
        <f t="shared" si="0"/>
        <v>1</v>
      </c>
      <c r="D9" t="b">
        <v>1</v>
      </c>
      <c r="F9" t="b">
        <f>D9</f>
        <v>1</v>
      </c>
      <c r="G9" s="4">
        <f t="shared" si="1"/>
        <v>1</v>
      </c>
      <c r="H9" s="9">
        <v>1</v>
      </c>
    </row>
    <row r="10" spans="1:8" ht="16.5" customHeight="1" x14ac:dyDescent="0.3">
      <c r="A10" s="3" t="s">
        <v>22</v>
      </c>
      <c r="B10" s="33"/>
      <c r="C10" s="16">
        <f t="shared" si="0"/>
        <v>0</v>
      </c>
      <c r="D10" t="b">
        <v>0</v>
      </c>
      <c r="F10" t="b">
        <f>D10</f>
        <v>0</v>
      </c>
      <c r="G10" s="4">
        <f t="shared" si="1"/>
        <v>0</v>
      </c>
      <c r="H10" s="9">
        <v>1</v>
      </c>
    </row>
    <row r="11" spans="1:8" ht="16.5" customHeight="1" x14ac:dyDescent="0.3">
      <c r="A11" s="7" t="s">
        <v>14</v>
      </c>
      <c r="B11" s="53" t="s">
        <v>14</v>
      </c>
      <c r="C11" s="54"/>
      <c r="G11" s="4"/>
      <c r="H11" s="10"/>
    </row>
    <row r="12" spans="1:8" ht="16.5" customHeight="1" x14ac:dyDescent="0.3">
      <c r="A12" s="3" t="s">
        <v>15</v>
      </c>
      <c r="B12" s="34"/>
      <c r="C12" s="16">
        <f>IF(D12,H12,0)</f>
        <v>-2</v>
      </c>
      <c r="D12" t="b">
        <v>1</v>
      </c>
      <c r="E12" s="1">
        <v>29</v>
      </c>
      <c r="F12" t="b">
        <f>E12&gt;=28</f>
        <v>1</v>
      </c>
      <c r="G12" s="4">
        <f>IF(F12,H12,0)</f>
        <v>-2</v>
      </c>
      <c r="H12" s="10">
        <v>-2</v>
      </c>
    </row>
    <row r="13" spans="1:8" ht="16.5" customHeight="1" x14ac:dyDescent="0.3">
      <c r="A13" s="3" t="s">
        <v>4</v>
      </c>
      <c r="B13" s="34"/>
      <c r="C13" s="16">
        <f>IF(D13,H13,0)</f>
        <v>0</v>
      </c>
      <c r="D13" t="b">
        <v>0</v>
      </c>
      <c r="E13" s="1">
        <v>1600</v>
      </c>
      <c r="F13" t="b">
        <f>E13&lt;=1500</f>
        <v>0</v>
      </c>
      <c r="G13" s="4">
        <f>IF(F13,H13,0)</f>
        <v>0</v>
      </c>
      <c r="H13" s="9">
        <v>2</v>
      </c>
    </row>
    <row r="14" spans="1:8" ht="16.5" customHeight="1" thickBot="1" x14ac:dyDescent="0.35">
      <c r="A14" s="3" t="s">
        <v>19</v>
      </c>
      <c r="B14" s="34"/>
      <c r="C14" s="16">
        <f>IF(D14,H14,0)</f>
        <v>-2</v>
      </c>
      <c r="D14" t="b">
        <v>1</v>
      </c>
      <c r="E14" s="1">
        <v>1</v>
      </c>
      <c r="F14" t="b">
        <f>E14&gt;=6</f>
        <v>0</v>
      </c>
      <c r="G14" s="4">
        <f>IF(F14,H14,0)</f>
        <v>0</v>
      </c>
      <c r="H14" s="9">
        <v>-2</v>
      </c>
    </row>
    <row r="15" spans="1:8" ht="16.5" customHeight="1" thickBot="1" x14ac:dyDescent="0.35">
      <c r="A15" s="14" t="s">
        <v>16</v>
      </c>
      <c r="B15" s="55" t="s">
        <v>45</v>
      </c>
      <c r="C15" s="54"/>
      <c r="G15" s="4"/>
      <c r="H15" s="9"/>
    </row>
    <row r="16" spans="1:8" ht="16.5" customHeight="1" x14ac:dyDescent="0.3">
      <c r="A16" s="3" t="s">
        <v>5</v>
      </c>
      <c r="B16" s="35"/>
      <c r="C16" s="16">
        <f t="shared" ref="C16:C22" si="2">IF(D16,H16,0)</f>
        <v>0</v>
      </c>
      <c r="D16" t="b">
        <v>0</v>
      </c>
      <c r="F16" t="b">
        <f t="shared" ref="F16:F22" si="3">D16</f>
        <v>0</v>
      </c>
      <c r="G16" s="4">
        <f t="shared" ref="G16:G27" si="4">IF(F16,H16,0)</f>
        <v>0</v>
      </c>
      <c r="H16" s="9">
        <v>3</v>
      </c>
    </row>
    <row r="17" spans="1:8" ht="16.5" customHeight="1" x14ac:dyDescent="0.3">
      <c r="A17" s="3" t="s">
        <v>6</v>
      </c>
      <c r="B17" s="35"/>
      <c r="C17" s="16">
        <f t="shared" si="2"/>
        <v>0</v>
      </c>
      <c r="D17" t="b">
        <v>0</v>
      </c>
      <c r="F17" t="b">
        <f t="shared" si="3"/>
        <v>0</v>
      </c>
      <c r="G17" s="4">
        <f t="shared" si="4"/>
        <v>0</v>
      </c>
      <c r="H17" s="9">
        <v>3</v>
      </c>
    </row>
    <row r="18" spans="1:8" ht="16.5" customHeight="1" x14ac:dyDescent="0.3">
      <c r="A18" s="3" t="s">
        <v>7</v>
      </c>
      <c r="B18" s="35"/>
      <c r="C18" s="16">
        <f t="shared" si="2"/>
        <v>0</v>
      </c>
      <c r="D18" t="b">
        <v>0</v>
      </c>
      <c r="F18" t="b">
        <f t="shared" si="3"/>
        <v>0</v>
      </c>
      <c r="G18" s="4">
        <f t="shared" si="4"/>
        <v>0</v>
      </c>
      <c r="H18" s="9">
        <v>3</v>
      </c>
    </row>
    <row r="19" spans="1:8" ht="16.5" customHeight="1" x14ac:dyDescent="0.3">
      <c r="A19" s="3" t="s">
        <v>8</v>
      </c>
      <c r="B19" s="35"/>
      <c r="C19" s="16">
        <f t="shared" si="2"/>
        <v>0</v>
      </c>
      <c r="D19" t="b">
        <v>0</v>
      </c>
      <c r="F19" t="b">
        <f t="shared" si="3"/>
        <v>0</v>
      </c>
      <c r="G19" s="4">
        <f t="shared" si="4"/>
        <v>0</v>
      </c>
      <c r="H19" s="9">
        <v>1</v>
      </c>
    </row>
    <row r="20" spans="1:8" ht="16.5" customHeight="1" x14ac:dyDescent="0.3">
      <c r="A20" s="3" t="s">
        <v>9</v>
      </c>
      <c r="B20" s="35"/>
      <c r="C20" s="16">
        <f t="shared" si="2"/>
        <v>0</v>
      </c>
      <c r="D20" t="b">
        <v>0</v>
      </c>
      <c r="F20" t="b">
        <f t="shared" si="3"/>
        <v>0</v>
      </c>
      <c r="G20" s="4">
        <f t="shared" si="4"/>
        <v>0</v>
      </c>
      <c r="H20" s="9">
        <v>1</v>
      </c>
    </row>
    <row r="21" spans="1:8" ht="16.5" customHeight="1" x14ac:dyDescent="0.3">
      <c r="A21" s="6" t="s">
        <v>25</v>
      </c>
      <c r="B21" s="35"/>
      <c r="C21" s="16">
        <f t="shared" si="2"/>
        <v>0</v>
      </c>
      <c r="D21" t="b">
        <v>0</v>
      </c>
      <c r="F21" t="b">
        <f t="shared" si="3"/>
        <v>0</v>
      </c>
      <c r="G21" s="4">
        <f t="shared" si="4"/>
        <v>0</v>
      </c>
      <c r="H21" s="11">
        <v>1</v>
      </c>
    </row>
    <row r="22" spans="1:8" ht="16.5" customHeight="1" x14ac:dyDescent="0.3">
      <c r="A22" s="3" t="s">
        <v>10</v>
      </c>
      <c r="B22" s="35"/>
      <c r="C22" s="16">
        <f t="shared" si="2"/>
        <v>0</v>
      </c>
      <c r="D22" t="b">
        <v>0</v>
      </c>
      <c r="F22" t="b">
        <f t="shared" si="3"/>
        <v>0</v>
      </c>
      <c r="G22" s="4">
        <f t="shared" si="4"/>
        <v>0</v>
      </c>
      <c r="H22" s="9">
        <v>2</v>
      </c>
    </row>
    <row r="23" spans="1:8" ht="16.5" customHeight="1" x14ac:dyDescent="0.3">
      <c r="A23" s="7" t="s">
        <v>18</v>
      </c>
      <c r="B23" s="53" t="s">
        <v>46</v>
      </c>
      <c r="C23" s="54"/>
      <c r="G23" s="4">
        <f t="shared" si="4"/>
        <v>0</v>
      </c>
      <c r="H23" s="9"/>
    </row>
    <row r="24" spans="1:8" ht="16.5" customHeight="1" x14ac:dyDescent="0.3">
      <c r="A24" s="3" t="s">
        <v>23</v>
      </c>
      <c r="B24" s="36"/>
      <c r="C24" s="16">
        <f>IF(D24,H24,0)</f>
        <v>-2</v>
      </c>
      <c r="D24" t="b">
        <v>1</v>
      </c>
      <c r="E24" s="1">
        <v>3.56</v>
      </c>
      <c r="F24" t="b">
        <f>E24&gt;=4.04</f>
        <v>0</v>
      </c>
      <c r="G24" s="4">
        <f t="shared" si="4"/>
        <v>0</v>
      </c>
      <c r="H24" s="9">
        <v>-2</v>
      </c>
    </row>
    <row r="25" spans="1:8" ht="16.5" customHeight="1" x14ac:dyDescent="0.3">
      <c r="A25" s="3" t="s">
        <v>11</v>
      </c>
      <c r="B25" s="36"/>
      <c r="C25" s="16">
        <f>IF(D25,H25,0)</f>
        <v>-2</v>
      </c>
      <c r="D25" t="b">
        <v>1</v>
      </c>
      <c r="E25" s="1">
        <v>151.5</v>
      </c>
      <c r="F25" t="b">
        <f>E25&gt;=156.8</f>
        <v>0</v>
      </c>
      <c r="G25" s="4">
        <f t="shared" si="4"/>
        <v>0</v>
      </c>
      <c r="H25" s="9">
        <v>-2</v>
      </c>
    </row>
    <row r="26" spans="1:8" ht="16.5" customHeight="1" x14ac:dyDescent="0.3">
      <c r="A26" s="3" t="s">
        <v>24</v>
      </c>
      <c r="B26" s="36"/>
      <c r="C26" s="16">
        <f>IF(D26,H26,0)</f>
        <v>-1</v>
      </c>
      <c r="D26" t="b">
        <v>1</v>
      </c>
      <c r="E26" s="1">
        <v>7.5</v>
      </c>
      <c r="F26" t="b">
        <f>E26&gt;=7.93</f>
        <v>0</v>
      </c>
      <c r="G26" s="4">
        <f t="shared" si="4"/>
        <v>0</v>
      </c>
      <c r="H26" s="9">
        <v>-1</v>
      </c>
    </row>
    <row r="27" spans="1:8" ht="16.5" customHeight="1" x14ac:dyDescent="0.3">
      <c r="A27" s="3" t="s">
        <v>17</v>
      </c>
      <c r="B27" s="36"/>
      <c r="C27" s="16">
        <f>IF(D27,H27,0)</f>
        <v>-2</v>
      </c>
      <c r="D27" t="b">
        <v>1</v>
      </c>
      <c r="E27" s="13">
        <v>0.1</v>
      </c>
      <c r="F27" t="b">
        <f>E27&gt;=0.37</f>
        <v>0</v>
      </c>
      <c r="G27" s="4">
        <f t="shared" si="4"/>
        <v>0</v>
      </c>
      <c r="H27" s="9">
        <v>-2</v>
      </c>
    </row>
    <row r="28" spans="1:8" ht="16.5" customHeight="1" x14ac:dyDescent="0.3">
      <c r="A28" s="3"/>
      <c r="B28" s="37"/>
      <c r="C28" s="16"/>
      <c r="G28" s="4"/>
    </row>
    <row r="29" spans="1:8" ht="16.5" customHeight="1" x14ac:dyDescent="0.3">
      <c r="A29" s="3" t="s">
        <v>12</v>
      </c>
      <c r="B29" s="38" t="s">
        <v>47</v>
      </c>
      <c r="C29" s="17">
        <f>SUM(C5:C27)</f>
        <v>-8</v>
      </c>
      <c r="G29" s="5">
        <f>SUM(G5:G27)</f>
        <v>1</v>
      </c>
    </row>
    <row r="30" spans="1:8" ht="16.5" customHeight="1" x14ac:dyDescent="0.3">
      <c r="A30" s="7"/>
      <c r="B30" s="37" t="s">
        <v>44</v>
      </c>
      <c r="C30" s="16"/>
      <c r="G30" s="12"/>
    </row>
    <row r="31" spans="1:8" ht="66.75" customHeight="1" x14ac:dyDescent="0.25">
      <c r="A31" s="3" t="s">
        <v>20</v>
      </c>
      <c r="B31" s="59" t="str">
        <f>IF(C29&gt;=-8,"Высокая вероятность задержки этапов равития","Низкая вероятность задержки этапов равития")</f>
        <v>Высокая вероятность задержки этапов равития</v>
      </c>
      <c r="C31" s="59"/>
      <c r="F31" s="59" t="str">
        <f>IF(G29&gt;=-8,"Высокая вероятность задержки этапов равития","Низкая вероятность задержки этапов равития")</f>
        <v>Высокая вероятность задержки этапов равития</v>
      </c>
      <c r="G31" s="59"/>
    </row>
  </sheetData>
  <mergeCells count="3">
    <mergeCell ref="B31:C31"/>
    <mergeCell ref="F31:G31"/>
    <mergeCell ref="B1:D3"/>
  </mergeCells>
  <conditionalFormatting sqref="A7">
    <cfRule type="duplicateValues" dxfId="11" priority="11"/>
  </conditionalFormatting>
  <conditionalFormatting sqref="A5">
    <cfRule type="duplicateValues" dxfId="10" priority="10"/>
  </conditionalFormatting>
  <conditionalFormatting sqref="A12">
    <cfRule type="duplicateValues" dxfId="9" priority="9"/>
  </conditionalFormatting>
  <conditionalFormatting sqref="B31">
    <cfRule type="cellIs" dxfId="8" priority="4" operator="equal">
      <formula>"Низкая вероятность задержки этапов равития"</formula>
    </cfRule>
    <cfRule type="cellIs" dxfId="7" priority="5" operator="equal">
      <formula>"Высокая вероятность задержки этапов равития"</formula>
    </cfRule>
  </conditionalFormatting>
  <conditionalFormatting sqref="A31 A6 A16:A22 A1 A13 A8:A10 A24:A29">
    <cfRule type="duplicateValues" dxfId="6" priority="23"/>
  </conditionalFormatting>
  <conditionalFormatting sqref="D31">
    <cfRule type="cellIs" dxfId="5" priority="30" operator="equal">
      <formula>#REF!</formula>
    </cfRule>
    <cfRule type="cellIs" dxfId="4" priority="31" operator="equal">
      <formula>#REF!</formula>
    </cfRule>
    <cfRule type="cellIs" dxfId="3" priority="32" operator="equal">
      <formula>#REF!</formula>
    </cfRule>
  </conditionalFormatting>
  <conditionalFormatting sqref="F31">
    <cfRule type="cellIs" dxfId="2" priority="2" operator="equal">
      <formula>"Низкая вероятность задержки этапов равития"</formula>
    </cfRule>
    <cfRule type="cellIs" dxfId="1" priority="3" operator="equal">
      <formula>"Высокая вероятность задержки этапов равития"</formula>
    </cfRule>
  </conditionalFormatting>
  <conditionalFormatting sqref="B1">
    <cfRule type="duplicateValues" dxfId="0" priority="1"/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</xdr:col>
                    <xdr:colOff>76200</xdr:colOff>
                    <xdr:row>3</xdr:row>
                    <xdr:rowOff>228600</xdr:rowOff>
                  </from>
                  <to>
                    <xdr:col>1</xdr:col>
                    <xdr:colOff>5838825</xdr:colOff>
                    <xdr:row>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</xdr:col>
                    <xdr:colOff>76200</xdr:colOff>
                    <xdr:row>4</xdr:row>
                    <xdr:rowOff>228600</xdr:rowOff>
                  </from>
                  <to>
                    <xdr:col>1</xdr:col>
                    <xdr:colOff>5838825</xdr:colOff>
                    <xdr:row>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5</xdr:row>
                    <xdr:rowOff>228600</xdr:rowOff>
                  </from>
                  <to>
                    <xdr:col>1</xdr:col>
                    <xdr:colOff>5838825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6</xdr:row>
                    <xdr:rowOff>228600</xdr:rowOff>
                  </from>
                  <to>
                    <xdr:col>1</xdr:col>
                    <xdr:colOff>5838825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1</xdr:col>
                    <xdr:colOff>76200</xdr:colOff>
                    <xdr:row>7</xdr:row>
                    <xdr:rowOff>228600</xdr:rowOff>
                  </from>
                  <to>
                    <xdr:col>1</xdr:col>
                    <xdr:colOff>5838825</xdr:colOff>
                    <xdr:row>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1</xdr:col>
                    <xdr:colOff>76200</xdr:colOff>
                    <xdr:row>8</xdr:row>
                    <xdr:rowOff>228600</xdr:rowOff>
                  </from>
                  <to>
                    <xdr:col>1</xdr:col>
                    <xdr:colOff>5838825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1</xdr:col>
                    <xdr:colOff>76200</xdr:colOff>
                    <xdr:row>10</xdr:row>
                    <xdr:rowOff>228600</xdr:rowOff>
                  </from>
                  <to>
                    <xdr:col>1</xdr:col>
                    <xdr:colOff>5838825</xdr:colOff>
                    <xdr:row>11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1</xdr:col>
                    <xdr:colOff>76200</xdr:colOff>
                    <xdr:row>11</xdr:row>
                    <xdr:rowOff>228600</xdr:rowOff>
                  </from>
                  <to>
                    <xdr:col>1</xdr:col>
                    <xdr:colOff>5838825</xdr:colOff>
                    <xdr:row>12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1</xdr:col>
                    <xdr:colOff>76200</xdr:colOff>
                    <xdr:row>12</xdr:row>
                    <xdr:rowOff>228600</xdr:rowOff>
                  </from>
                  <to>
                    <xdr:col>1</xdr:col>
                    <xdr:colOff>5838825</xdr:colOff>
                    <xdr:row>13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1</xdr:col>
                    <xdr:colOff>76200</xdr:colOff>
                    <xdr:row>14</xdr:row>
                    <xdr:rowOff>228600</xdr:rowOff>
                  </from>
                  <to>
                    <xdr:col>1</xdr:col>
                    <xdr:colOff>5838825</xdr:colOff>
                    <xdr:row>15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1</xdr:col>
                    <xdr:colOff>76200</xdr:colOff>
                    <xdr:row>15</xdr:row>
                    <xdr:rowOff>228600</xdr:rowOff>
                  </from>
                  <to>
                    <xdr:col>1</xdr:col>
                    <xdr:colOff>5838825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1</xdr:col>
                    <xdr:colOff>76200</xdr:colOff>
                    <xdr:row>17</xdr:row>
                    <xdr:rowOff>0</xdr:rowOff>
                  </from>
                  <to>
                    <xdr:col>1</xdr:col>
                    <xdr:colOff>5838825</xdr:colOff>
                    <xdr:row>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1</xdr:col>
                    <xdr:colOff>76200</xdr:colOff>
                    <xdr:row>17</xdr:row>
                    <xdr:rowOff>228600</xdr:rowOff>
                  </from>
                  <to>
                    <xdr:col>1</xdr:col>
                    <xdr:colOff>5838825</xdr:colOff>
                    <xdr:row>18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1</xdr:col>
                    <xdr:colOff>76200</xdr:colOff>
                    <xdr:row>18</xdr:row>
                    <xdr:rowOff>228600</xdr:rowOff>
                  </from>
                  <to>
                    <xdr:col>1</xdr:col>
                    <xdr:colOff>5838825</xdr:colOff>
                    <xdr:row>19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1</xdr:col>
                    <xdr:colOff>76200</xdr:colOff>
                    <xdr:row>19</xdr:row>
                    <xdr:rowOff>228600</xdr:rowOff>
                  </from>
                  <to>
                    <xdr:col>1</xdr:col>
                    <xdr:colOff>5838825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1</xdr:col>
                    <xdr:colOff>76200</xdr:colOff>
                    <xdr:row>20</xdr:row>
                    <xdr:rowOff>228600</xdr:rowOff>
                  </from>
                  <to>
                    <xdr:col>1</xdr:col>
                    <xdr:colOff>5838825</xdr:colOff>
                    <xdr:row>21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1</xdr:col>
                    <xdr:colOff>76200</xdr:colOff>
                    <xdr:row>22</xdr:row>
                    <xdr:rowOff>228600</xdr:rowOff>
                  </from>
                  <to>
                    <xdr:col>1</xdr:col>
                    <xdr:colOff>5838825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1</xdr:col>
                    <xdr:colOff>76200</xdr:colOff>
                    <xdr:row>23</xdr:row>
                    <xdr:rowOff>228600</xdr:rowOff>
                  </from>
                  <to>
                    <xdr:col>1</xdr:col>
                    <xdr:colOff>5838825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1</xdr:col>
                    <xdr:colOff>76200</xdr:colOff>
                    <xdr:row>24</xdr:row>
                    <xdr:rowOff>228600</xdr:rowOff>
                  </from>
                  <to>
                    <xdr:col>1</xdr:col>
                    <xdr:colOff>5838825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1</xdr:col>
                    <xdr:colOff>76200</xdr:colOff>
                    <xdr:row>25</xdr:row>
                    <xdr:rowOff>228600</xdr:rowOff>
                  </from>
                  <to>
                    <xdr:col>1</xdr:col>
                    <xdr:colOff>5838825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калькулятор упрощ</vt:lpstr>
      <vt:lpstr>калькулятор для ПК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Крамко</dc:creator>
  <cp:lastModifiedBy>Крамко</cp:lastModifiedBy>
  <cp:lastPrinted>2026-04-29T08:23:47Z</cp:lastPrinted>
  <dcterms:created xsi:type="dcterms:W3CDTF">2024-10-30T12:14:18Z</dcterms:created>
  <dcterms:modified xsi:type="dcterms:W3CDTF">2026-10-08T11:53:50Z</dcterms:modified>
</cp:coreProperties>
</file>