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8685" windowHeight="12825" activeTab="0"/>
  </bookViews>
  <sheets>
    <sheet name="Инструкция" sheetId="1" r:id="rId1"/>
    <sheet name="Калькулятор" sheetId="2" r:id="rId2"/>
    <sheet name="Настройки" sheetId="3" state="hidden" r:id="rId3"/>
  </sheets>
  <definedNames>
    <definedName name="_xlfn.IFERROR" hidden="1">#NAME?</definedName>
    <definedName name="Массаплода">'Настройки'!$A$7:$A$8</definedName>
    <definedName name="Расстройства">'Настройки'!$A$14:$A$15</definedName>
    <definedName name="Роды">'Настройки'!$A$2:$A$4</definedName>
    <definedName name="Срок_родов">'Настройки'!$A$18:$A$22</definedName>
    <definedName name="ХФПН">'Настройки'!$A$10:$A$11</definedName>
  </definedNames>
  <calcPr fullCalcOnLoad="1"/>
</workbook>
</file>

<file path=xl/sharedStrings.xml><?xml version="1.0" encoding="utf-8"?>
<sst xmlns="http://schemas.openxmlformats.org/spreadsheetml/2006/main" count="111" uniqueCount="101">
  <si>
    <t>Данные ультразвуковой трансвагинальной цервикометрии:</t>
  </si>
  <si>
    <t>Длина шейки матки, мм</t>
  </si>
  <si>
    <t>Толщина передней стенки матки на уровне нижнего сегмента, мм</t>
  </si>
  <si>
    <t>предстоящие роды по счету</t>
  </si>
  <si>
    <t>Предполагаемая масса плода</t>
  </si>
  <si>
    <t>ХФПН</t>
  </si>
  <si>
    <t>Гипертензивные расстройства во время беременности (преэклампсия,   гестационная АГ)</t>
  </si>
  <si>
    <t>Срок родоразрешения</t>
  </si>
  <si>
    <t>первые</t>
  </si>
  <si>
    <t>вторые</t>
  </si>
  <si>
    <t>третьи и более</t>
  </si>
  <si>
    <t>4000 г и более</t>
  </si>
  <si>
    <t>нет</t>
  </si>
  <si>
    <t>да</t>
  </si>
  <si>
    <t>Гипертензивные расстройства во время беременности (преэклампсия, гестационная АГ)</t>
  </si>
  <si>
    <r>
      <t xml:space="preserve">Передний маточно-цервикальный угол, </t>
    </r>
    <r>
      <rPr>
        <sz val="16"/>
        <color indexed="9"/>
        <rFont val="Times New Roman"/>
        <family val="1"/>
      </rPr>
      <t>◦</t>
    </r>
  </si>
  <si>
    <t>4 мм и менее</t>
  </si>
  <si>
    <t>более 4 мм</t>
  </si>
  <si>
    <t>Передний маточно-цервикальный угол</t>
  </si>
  <si>
    <t>25 мм и менее</t>
  </si>
  <si>
    <t>более 25 мм</t>
  </si>
  <si>
    <t>гестационная прибавка массы тела, кг</t>
  </si>
  <si>
    <t xml:space="preserve">Калькулятор </t>
  </si>
  <si>
    <t>определения вероятности успешной родоиндукции</t>
  </si>
  <si>
    <t>РЕЗУЛЬТАТ</t>
  </si>
  <si>
    <t>ИМТ</t>
  </si>
  <si>
    <t>ДЛЯ РЕЗУЛЬТАТА</t>
  </si>
  <si>
    <t>Результат</t>
  </si>
  <si>
    <t>ИМТ до беременности</t>
  </si>
  <si>
    <t>менее 18,5</t>
  </si>
  <si>
    <t>25,0 и более</t>
  </si>
  <si>
    <t>Прибавка массы тела за беременность</t>
  </si>
  <si>
    <t>менее рекомендуемых норм</t>
  </si>
  <si>
    <t>более рекомендуемых норм</t>
  </si>
  <si>
    <t>259-265</t>
  </si>
  <si>
    <t>266-272</t>
  </si>
  <si>
    <t>273-279</t>
  </si>
  <si>
    <t>280-286</t>
  </si>
  <si>
    <t>287 дней  и более</t>
  </si>
  <si>
    <t>менее 4000 г</t>
  </si>
  <si>
    <t>предстоящие роды по счету, дней</t>
  </si>
  <si>
    <t>Предполагаемая масса плода, кг</t>
  </si>
  <si>
    <t>Передний маточно-цервикальный угол, ◦</t>
  </si>
  <si>
    <t>110º и более</t>
  </si>
  <si>
    <t>менее 110º</t>
  </si>
  <si>
    <t>менее 18,5 – дефицит массы тела</t>
  </si>
  <si>
    <t>12,5-18,0</t>
  </si>
  <si>
    <t>18,5-24,9 – нормальная масса тела</t>
  </si>
  <si>
    <t>11,5-16,0</t>
  </si>
  <si>
    <t>25,0-29,9 – избыточная масса тела</t>
  </si>
  <si>
    <t>7,0-11,5</t>
  </si>
  <si>
    <t>30,0 и более – ожирение</t>
  </si>
  <si>
    <t>5,0-9,0</t>
  </si>
  <si>
    <t>Прегравидарный ИМТ</t>
  </si>
  <si>
    <t xml:space="preserve">Суммарный диагностический коэффициент </t>
  </si>
  <si>
    <t>0 и более</t>
  </si>
  <si>
    <t xml:space="preserve">Высокая вероятность успешной родоиндукции </t>
  </si>
  <si>
    <t>менее 0</t>
  </si>
  <si>
    <t xml:space="preserve">Низкая вероятность успешной родоиндукции </t>
  </si>
  <si>
    <t>Сумма</t>
  </si>
  <si>
    <t>Масса тела до беременности,  кг</t>
  </si>
  <si>
    <t>Рост, см</t>
  </si>
  <si>
    <t>Гестационная прибавка массы тела, кг</t>
  </si>
  <si>
    <t>Предстоящие роды по счету</t>
  </si>
  <si>
    <t>Рекомендуемая прибавка, кг</t>
  </si>
  <si>
    <t>Предполагаемый срок родоиндукции</t>
  </si>
  <si>
    <t>Данные ультразвукового трансвагинального исследования:</t>
  </si>
  <si>
    <t>Калькулятор определения вероятности успешной родоиндукции</t>
  </si>
  <si>
    <t>Шаг 1</t>
  </si>
  <si>
    <t>Шаг 2</t>
  </si>
  <si>
    <t>Калькулятор разработан для определения вероятности успешного исхода родоиндукции (родоразрешения через естественные родовые пути)</t>
  </si>
  <si>
    <t xml:space="preserve">Чувствительность калькулятора - 85,0%, специфичность- 75,0% </t>
  </si>
  <si>
    <t xml:space="preserve">Из раскрывающегося списка выберите данные о настоящей беременности и родах: </t>
  </si>
  <si>
    <t xml:space="preserve">Введите в пустые ячейки данные: </t>
  </si>
  <si>
    <t>Введите данные ультразвукового трансвагинального исследования:</t>
  </si>
  <si>
    <t xml:space="preserve">(измерение угла проводится между линией, проходящей по передней стенке матки, включая перешеек и внутренний зев, </t>
  </si>
  <si>
    <t xml:space="preserve">и линией, проведенной параллельно цервикальному каналу через внутренний и наружный зев) </t>
  </si>
  <si>
    <t>- длину сомкнутой части шейки матки</t>
  </si>
  <si>
    <t>- толщину передней стенки матки на уровне нижнего сегмента</t>
  </si>
  <si>
    <t>- передний маточно-цервикальный угол - угол, образованный шейкой матки и нижним сегментом матки</t>
  </si>
  <si>
    <t>- какие по счету предстоящие роды (первые, вторые, третьи или более)</t>
  </si>
  <si>
    <t>- предполагаемую массу плода (менее 4000 г или 4000 г и более)</t>
  </si>
  <si>
    <t>- фетоплацентарные нарушения (да, нет)</t>
  </si>
  <si>
    <t>- гипертензивные расстройства во время беременности (преэклампсия, гестационная АГ) (да, нет)</t>
  </si>
  <si>
    <t>- предполагаемый срок родоиндукции (259-265 дней, 266-272 дня, 273-279 дней, 280-286 дней или 287 дней и более)</t>
  </si>
  <si>
    <t>Шаг 3</t>
  </si>
  <si>
    <t>Интерпретация полученных результатов:</t>
  </si>
  <si>
    <t>Откройте лист Калькулятор</t>
  </si>
  <si>
    <t>- массу тела до беременности</t>
  </si>
  <si>
    <t>- рост</t>
  </si>
  <si>
    <t>- гестационную прибавку массы тела</t>
  </si>
  <si>
    <t>Шаг 4</t>
  </si>
  <si>
    <t>Шаг 5</t>
  </si>
  <si>
    <t>- при выявлении низкой вероятности успешной родоиндукции проведение консилиума для решения вопроса о целесообразности преиндукции/индукции родов</t>
  </si>
  <si>
    <t xml:space="preserve">или родоразрешении путем операции кесарева сечения; при решении вопроса в пользу преиндукции/индукции родов проведение мероприятий </t>
  </si>
  <si>
    <t>Инструкция по применению калькулятора:</t>
  </si>
  <si>
    <t>по профилактике аномалий родовой деятельности и дистресса плода в родах</t>
  </si>
  <si>
    <t>- при выявлении высокой вероятности успешной родоиндукции проведение врачебного консилиума для решения вопроса о методе преиндукции/индукции родов</t>
  </si>
  <si>
    <t>Авторы: Васильев С.А, д.м.н., проф. Пересада О.А., к.м.н. Курлович И.В., к.м.н. Ващилина Т.П., Виктор С.А.</t>
  </si>
  <si>
    <t>Признаки внутриутробной гипоксии плода</t>
  </si>
  <si>
    <t>Разработан в рамках выполнения задания «Разработать и внедрить метод медицинской профилактики осложнений в виде дискоординации родовой деятельности и дистресса плода после преиндукции и индукции родов у женщин с акушерской и экстрагенитальной патологией» подпрограммы «Здоровье матери и ребенка» государственной научно-технический программы «Научно-техническое обеспечение качества и доступности медицинских услуг», 2021-2025 годы</t>
  </si>
</sst>
</file>

<file path=xl/styles.xml><?xml version="1.0" encoding="utf-8"?>
<styleSheet xmlns="http://schemas.openxmlformats.org/spreadsheetml/2006/main">
  <numFmts count="8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6"/>
      <color indexed="9"/>
      <name val="Times New Roman"/>
      <family val="1"/>
    </font>
    <font>
      <b/>
      <sz val="12"/>
      <color indexed="9"/>
      <name val="Times New Roman"/>
      <family val="1"/>
    </font>
    <font>
      <sz val="10"/>
      <color indexed="8"/>
      <name val="Times New Roman"/>
      <family val="1"/>
    </font>
    <font>
      <b/>
      <sz val="14"/>
      <color indexed="9"/>
      <name val="Times New Roman"/>
      <family val="1"/>
    </font>
    <font>
      <sz val="11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6"/>
      <color theme="0"/>
      <name val="Times New Roman"/>
      <family val="1"/>
    </font>
    <font>
      <b/>
      <sz val="12"/>
      <color theme="0"/>
      <name val="Times New Roman"/>
      <family val="1"/>
    </font>
    <font>
      <sz val="10"/>
      <color theme="1"/>
      <name val="Times New Roman"/>
      <family val="1"/>
    </font>
    <font>
      <sz val="11"/>
      <color theme="0"/>
      <name val="Times New Roman"/>
      <family val="1"/>
    </font>
    <font>
      <b/>
      <sz val="14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798D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rgb="FF2E508E"/>
      </left>
      <right style="thick">
        <color rgb="FF2E508E"/>
      </right>
      <top style="thick">
        <color rgb="FF2E508E"/>
      </top>
      <bottom style="thick">
        <color rgb="FF2E508E"/>
      </bottom>
    </border>
    <border>
      <left style="thick">
        <color rgb="FF2E508E"/>
      </left>
      <right/>
      <top style="thick">
        <color rgb="FF2E508E"/>
      </top>
      <bottom style="thick">
        <color rgb="FF2E508E"/>
      </bottom>
    </border>
    <border>
      <left/>
      <right style="thick">
        <color rgb="FF2E508E"/>
      </right>
      <top style="thick">
        <color rgb="FF2E508E"/>
      </top>
      <bottom style="thick">
        <color rgb="FF2E508E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33" borderId="0" xfId="0" applyFont="1" applyFill="1" applyAlignment="1">
      <alignment/>
    </xf>
    <xf numFmtId="0" fontId="46" fillId="20" borderId="0" xfId="0" applyFont="1" applyFill="1" applyAlignment="1">
      <alignment/>
    </xf>
    <xf numFmtId="0" fontId="46" fillId="15" borderId="0" xfId="0" applyFont="1" applyFill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horizontal="left"/>
    </xf>
    <xf numFmtId="0" fontId="0" fillId="0" borderId="0" xfId="0" applyAlignment="1">
      <alignment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2" fontId="0" fillId="0" borderId="0" xfId="0" applyNumberFormat="1" applyAlignment="1">
      <alignment horizontal="left"/>
    </xf>
    <xf numFmtId="0" fontId="0" fillId="0" borderId="0" xfId="0" applyAlignment="1" applyProtection="1">
      <alignment/>
      <protection/>
    </xf>
    <xf numFmtId="0" fontId="0" fillId="0" borderId="0" xfId="0" applyAlignment="1">
      <alignment horizontal="center"/>
    </xf>
    <xf numFmtId="0" fontId="0" fillId="34" borderId="0" xfId="0" applyFill="1" applyAlignment="1" applyProtection="1">
      <alignment/>
      <protection/>
    </xf>
    <xf numFmtId="0" fontId="47" fillId="34" borderId="0" xfId="0" applyFont="1" applyFill="1" applyAlignment="1" applyProtection="1">
      <alignment/>
      <protection/>
    </xf>
    <xf numFmtId="0" fontId="47" fillId="34" borderId="0" xfId="0" applyFont="1" applyFill="1" applyBorder="1" applyAlignment="1" applyProtection="1">
      <alignment/>
      <protection/>
    </xf>
    <xf numFmtId="0" fontId="48" fillId="34" borderId="0" xfId="0" applyFont="1" applyFill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0" fontId="49" fillId="34" borderId="0" xfId="0" applyFont="1" applyFill="1" applyAlignment="1" applyProtection="1">
      <alignment horizontal="center" vertical="center" wrapText="1"/>
      <protection/>
    </xf>
    <xf numFmtId="0" fontId="50" fillId="34" borderId="0" xfId="0" applyFont="1" applyFill="1" applyAlignment="1" applyProtection="1">
      <alignment/>
      <protection/>
    </xf>
    <xf numFmtId="0" fontId="50" fillId="34" borderId="0" xfId="0" applyFont="1" applyFill="1" applyAlignment="1" applyProtection="1">
      <alignment vertical="center" wrapText="1"/>
      <protection/>
    </xf>
    <xf numFmtId="0" fontId="47" fillId="34" borderId="0" xfId="0" applyFont="1" applyFill="1" applyAlignment="1" applyProtection="1">
      <alignment horizontal="left"/>
      <protection/>
    </xf>
    <xf numFmtId="0" fontId="50" fillId="34" borderId="0" xfId="0" applyFont="1" applyFill="1" applyAlignment="1" applyProtection="1">
      <alignment horizontal="left" wrapText="1"/>
      <protection/>
    </xf>
    <xf numFmtId="0" fontId="50" fillId="34" borderId="0" xfId="0" applyFont="1" applyFill="1" applyBorder="1" applyAlignment="1" applyProtection="1">
      <alignment horizontal="left" wrapText="1"/>
      <protection/>
    </xf>
    <xf numFmtId="0" fontId="47" fillId="34" borderId="0" xfId="0" applyFont="1" applyFill="1" applyBorder="1" applyAlignment="1" applyProtection="1">
      <alignment horizontal="left" vertical="center"/>
      <protection/>
    </xf>
    <xf numFmtId="0" fontId="49" fillId="34" borderId="0" xfId="0" applyFont="1" applyFill="1" applyAlignment="1" applyProtection="1">
      <alignment vertical="center"/>
      <protection/>
    </xf>
    <xf numFmtId="0" fontId="49" fillId="34" borderId="0" xfId="0" applyFont="1" applyFill="1" applyAlignment="1" applyProtection="1">
      <alignment/>
      <protection/>
    </xf>
    <xf numFmtId="0" fontId="47" fillId="35" borderId="10" xfId="0" applyFont="1" applyFill="1" applyBorder="1" applyAlignment="1" applyProtection="1">
      <alignment horizontal="left" vertical="center"/>
      <protection locked="0"/>
    </xf>
    <xf numFmtId="0" fontId="49" fillId="34" borderId="0" xfId="0" applyFont="1" applyFill="1" applyAlignment="1" applyProtection="1">
      <alignment horizontal="center" vertical="center"/>
      <protection/>
    </xf>
    <xf numFmtId="49" fontId="4" fillId="35" borderId="0" xfId="0" applyNumberFormat="1" applyFont="1" applyFill="1" applyBorder="1" applyAlignment="1" applyProtection="1">
      <alignment vertical="center" wrapText="1"/>
      <protection/>
    </xf>
    <xf numFmtId="49" fontId="47" fillId="35" borderId="0" xfId="0" applyNumberFormat="1" applyFont="1" applyFill="1" applyBorder="1" applyAlignment="1">
      <alignment/>
    </xf>
    <xf numFmtId="49" fontId="47" fillId="2" borderId="0" xfId="0" applyNumberFormat="1" applyFont="1" applyFill="1" applyBorder="1" applyAlignment="1">
      <alignment/>
    </xf>
    <xf numFmtId="49" fontId="51" fillId="35" borderId="0" xfId="0" applyNumberFormat="1" applyFont="1" applyFill="1" applyBorder="1" applyAlignment="1">
      <alignment/>
    </xf>
    <xf numFmtId="49" fontId="5" fillId="2" borderId="0" xfId="0" applyNumberFormat="1" applyFont="1" applyFill="1" applyBorder="1" applyAlignment="1" applyProtection="1">
      <alignment horizontal="center" vertical="center" wrapText="1"/>
      <protection/>
    </xf>
    <xf numFmtId="49" fontId="47" fillId="2" borderId="0" xfId="0" applyNumberFormat="1" applyFont="1" applyFill="1" applyBorder="1" applyAlignment="1">
      <alignment horizontal="center" vertical="top"/>
    </xf>
    <xf numFmtId="49" fontId="47" fillId="2" borderId="0" xfId="0" applyNumberFormat="1" applyFont="1" applyFill="1" applyBorder="1" applyAlignment="1">
      <alignment horizontal="center" vertical="distributed"/>
    </xf>
    <xf numFmtId="0" fontId="52" fillId="34" borderId="0" xfId="0" applyFont="1" applyFill="1" applyAlignment="1" applyProtection="1">
      <alignment horizontal="left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 hidden="1"/>
    </xf>
    <xf numFmtId="0" fontId="3" fillId="0" borderId="12" xfId="0" applyFont="1" applyFill="1" applyBorder="1" applyAlignment="1" applyProtection="1">
      <alignment horizontal="center" vertical="center" wrapText="1"/>
      <protection hidden="1"/>
    </xf>
    <xf numFmtId="0" fontId="50" fillId="34" borderId="0" xfId="0" applyFont="1" applyFill="1" applyAlignment="1" applyProtection="1">
      <alignment horizontal="left"/>
      <protection/>
    </xf>
    <xf numFmtId="0" fontId="50" fillId="34" borderId="0" xfId="0" applyFont="1" applyFill="1" applyBorder="1" applyAlignment="1" applyProtection="1">
      <alignment horizontal="left"/>
      <protection/>
    </xf>
    <xf numFmtId="0" fontId="50" fillId="34" borderId="0" xfId="0" applyFont="1" applyFill="1" applyAlignment="1" applyProtection="1">
      <alignment horizontal="left" vertical="center"/>
      <protection/>
    </xf>
    <xf numFmtId="0" fontId="50" fillId="34" borderId="0" xfId="0" applyFont="1" applyFill="1" applyBorder="1" applyAlignment="1" applyProtection="1">
      <alignment horizontal="left" vertical="center"/>
      <protection/>
    </xf>
    <xf numFmtId="0" fontId="50" fillId="34" borderId="0" xfId="0" applyFont="1" applyFill="1" applyAlignment="1" applyProtection="1">
      <alignment horizontal="left" vertical="center" wrapText="1"/>
      <protection/>
    </xf>
    <xf numFmtId="0" fontId="50" fillId="34" borderId="0" xfId="0" applyFont="1" applyFill="1" applyBorder="1" applyAlignment="1" applyProtection="1">
      <alignment horizontal="left" vertical="center" wrapText="1"/>
      <protection/>
    </xf>
    <xf numFmtId="0" fontId="49" fillId="34" borderId="0" xfId="0" applyFont="1" applyFill="1" applyAlignment="1" applyProtection="1">
      <alignment horizontal="center" vertical="center" wrapText="1"/>
      <protection/>
    </xf>
    <xf numFmtId="0" fontId="50" fillId="34" borderId="0" xfId="0" applyFont="1" applyFill="1" applyAlignment="1" applyProtection="1">
      <alignment horizontal="left" wrapText="1"/>
      <protection/>
    </xf>
    <xf numFmtId="0" fontId="50" fillId="34" borderId="0" xfId="0" applyFont="1" applyFill="1" applyBorder="1" applyAlignment="1" applyProtection="1">
      <alignment horizontal="left" wrapText="1"/>
      <protection/>
    </xf>
    <xf numFmtId="0" fontId="53" fillId="34" borderId="0" xfId="0" applyFont="1" applyFill="1" applyAlignment="1" applyProtection="1">
      <alignment horizontal="left" vertical="center" wrapText="1"/>
      <protection/>
    </xf>
    <xf numFmtId="0" fontId="0" fillId="0" borderId="0" xfId="0" applyAlignment="1">
      <alignment horizontal="center"/>
    </xf>
    <xf numFmtId="0" fontId="47" fillId="16" borderId="0" xfId="0" applyFont="1" applyFill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361950</xdr:colOff>
      <xdr:row>16</xdr:row>
      <xdr:rowOff>66675</xdr:rowOff>
    </xdr:from>
    <xdr:to>
      <xdr:col>4</xdr:col>
      <xdr:colOff>552450</xdr:colOff>
      <xdr:row>17</xdr:row>
      <xdr:rowOff>161925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18658" t="37968" r="72534" b="59170"/>
        <a:stretch>
          <a:fillRect/>
        </a:stretch>
      </xdr:blipFill>
      <xdr:spPr>
        <a:xfrm>
          <a:off x="1114425" y="3990975"/>
          <a:ext cx="16097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485775</xdr:colOff>
      <xdr:row>17</xdr:row>
      <xdr:rowOff>123825</xdr:rowOff>
    </xdr:from>
    <xdr:to>
      <xdr:col>5</xdr:col>
      <xdr:colOff>95250</xdr:colOff>
      <xdr:row>18</xdr:row>
      <xdr:rowOff>171450</xdr:rowOff>
    </xdr:to>
    <xdr:sp>
      <xdr:nvSpPr>
        <xdr:cNvPr id="2" name="Прямая со стрелкой 3"/>
        <xdr:cNvSpPr>
          <a:spLocks/>
        </xdr:cNvSpPr>
      </xdr:nvSpPr>
      <xdr:spPr>
        <a:xfrm flipH="1" flipV="1">
          <a:off x="2657475" y="4248150"/>
          <a:ext cx="219075" cy="247650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5"/>
  <sheetViews>
    <sheetView tabSelected="1" zoomScale="110" zoomScaleNormal="110" zoomScalePageLayoutView="0" workbookViewId="0" topLeftCell="A1">
      <selection activeCell="I10" sqref="I10"/>
    </sheetView>
  </sheetViews>
  <sheetFormatPr defaultColWidth="9.140625" defaultRowHeight="15"/>
  <cols>
    <col min="1" max="1" width="3.7109375" style="32" customWidth="1"/>
    <col min="2" max="2" width="7.57421875" style="32" customWidth="1"/>
    <col min="3" max="3" width="12.140625" style="32" customWidth="1"/>
    <col min="4" max="5" width="9.140625" style="32" customWidth="1"/>
    <col min="6" max="6" width="5.140625" style="32" customWidth="1"/>
    <col min="7" max="8" width="9.140625" style="32" customWidth="1"/>
    <col min="9" max="9" width="17.28125" style="32" customWidth="1"/>
    <col min="10" max="10" width="9.140625" style="32" customWidth="1"/>
    <col min="11" max="11" width="4.7109375" style="32" customWidth="1"/>
    <col min="12" max="12" width="129.57421875" style="32" customWidth="1"/>
    <col min="13" max="16384" width="9.140625" style="32" customWidth="1"/>
  </cols>
  <sheetData>
    <row r="1" spans="1:25" ht="33" customHeight="1">
      <c r="A1" s="35" t="s">
        <v>67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</row>
    <row r="2" spans="1:12" ht="24.75" customHeight="1">
      <c r="A2" s="36" t="s">
        <v>98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46.5" customHeight="1">
      <c r="A3" s="37" t="s">
        <v>100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ht="15.7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1:12" ht="15.75">
      <c r="A5" s="33"/>
      <c r="B5" s="33" t="s">
        <v>70</v>
      </c>
      <c r="C5" s="33"/>
      <c r="D5" s="33"/>
      <c r="E5" s="33"/>
      <c r="F5" s="33"/>
      <c r="G5" s="33"/>
      <c r="H5" s="33"/>
      <c r="I5" s="33"/>
      <c r="J5" s="33"/>
      <c r="K5" s="33"/>
      <c r="L5" s="33"/>
    </row>
    <row r="6" spans="1:12" ht="15.75">
      <c r="A6" s="33"/>
      <c r="B6" s="33" t="s">
        <v>71</v>
      </c>
      <c r="C6" s="33"/>
      <c r="D6" s="33"/>
      <c r="E6" s="33"/>
      <c r="F6" s="33"/>
      <c r="G6" s="33"/>
      <c r="H6" s="33"/>
      <c r="I6" s="33"/>
      <c r="J6" s="33"/>
      <c r="K6" s="33"/>
      <c r="L6" s="33"/>
    </row>
    <row r="7" spans="1:12" ht="15.75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1:12" ht="15.75">
      <c r="A8" s="33"/>
      <c r="B8" s="33" t="s">
        <v>95</v>
      </c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1:12" ht="15.75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</row>
    <row r="10" spans="1:12" ht="15.75">
      <c r="A10" s="33"/>
      <c r="B10" s="33" t="s">
        <v>68</v>
      </c>
      <c r="C10" s="33" t="s">
        <v>87</v>
      </c>
      <c r="D10" s="33"/>
      <c r="E10" s="33"/>
      <c r="F10" s="33"/>
      <c r="G10" s="33"/>
      <c r="H10" s="33"/>
      <c r="I10" s="33"/>
      <c r="J10" s="33"/>
      <c r="K10" s="33"/>
      <c r="L10" s="33"/>
    </row>
    <row r="11" spans="1:12" ht="15.75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</row>
    <row r="12" spans="1:12" ht="15.75">
      <c r="A12" s="33"/>
      <c r="B12" s="33" t="s">
        <v>69</v>
      </c>
      <c r="C12" s="33" t="s">
        <v>73</v>
      </c>
      <c r="D12" s="33"/>
      <c r="E12" s="33"/>
      <c r="F12" s="33"/>
      <c r="G12" s="33" t="s">
        <v>88</v>
      </c>
      <c r="H12" s="33"/>
      <c r="I12" s="33"/>
      <c r="J12" s="33"/>
      <c r="K12" s="33"/>
      <c r="L12" s="33"/>
    </row>
    <row r="13" spans="1:12" ht="15.75">
      <c r="A13" s="33"/>
      <c r="B13" s="33"/>
      <c r="C13" s="33"/>
      <c r="D13" s="33"/>
      <c r="E13" s="33"/>
      <c r="F13" s="33"/>
      <c r="G13" s="33" t="s">
        <v>89</v>
      </c>
      <c r="H13" s="33"/>
      <c r="I13" s="33"/>
      <c r="J13" s="33"/>
      <c r="K13" s="33"/>
      <c r="L13" s="33"/>
    </row>
    <row r="14" spans="1:12" ht="15.75">
      <c r="A14" s="33"/>
      <c r="B14" s="33"/>
      <c r="C14" s="33"/>
      <c r="D14" s="33"/>
      <c r="E14" s="33"/>
      <c r="F14" s="33"/>
      <c r="G14" s="33" t="s">
        <v>90</v>
      </c>
      <c r="H14" s="33"/>
      <c r="I14" s="33"/>
      <c r="J14" s="33"/>
      <c r="K14" s="33"/>
      <c r="L14" s="33"/>
    </row>
    <row r="15" spans="1:12" ht="15.75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</row>
    <row r="16" spans="1:12" ht="15.75">
      <c r="A16" s="33"/>
      <c r="B16" s="33" t="s">
        <v>85</v>
      </c>
      <c r="C16" s="33" t="s">
        <v>72</v>
      </c>
      <c r="D16" s="33"/>
      <c r="E16" s="33"/>
      <c r="F16" s="33"/>
      <c r="G16" s="33"/>
      <c r="H16" s="33"/>
      <c r="I16" s="33"/>
      <c r="J16" s="33"/>
      <c r="K16" s="33"/>
      <c r="L16" s="33" t="s">
        <v>80</v>
      </c>
    </row>
    <row r="17" spans="1:12" ht="15.75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 t="s">
        <v>81</v>
      </c>
    </row>
    <row r="18" spans="1:12" ht="15.75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 t="s">
        <v>82</v>
      </c>
    </row>
    <row r="19" spans="1:12" ht="15.7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 t="s">
        <v>83</v>
      </c>
    </row>
    <row r="20" spans="1:12" ht="15.7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 t="s">
        <v>84</v>
      </c>
    </row>
    <row r="21" spans="1:12" ht="15.7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</row>
    <row r="22" spans="1:12" ht="15.75">
      <c r="A22" s="33"/>
      <c r="B22" s="33" t="s">
        <v>91</v>
      </c>
      <c r="C22" s="33" t="s">
        <v>74</v>
      </c>
      <c r="D22" s="33"/>
      <c r="E22" s="33"/>
      <c r="F22" s="33"/>
      <c r="G22" s="33"/>
      <c r="H22" s="33"/>
      <c r="I22" s="33"/>
      <c r="J22" s="33" t="s">
        <v>77</v>
      </c>
      <c r="K22" s="33"/>
      <c r="L22" s="33"/>
    </row>
    <row r="23" spans="1:12" ht="15.75">
      <c r="A23" s="33"/>
      <c r="B23" s="33"/>
      <c r="C23" s="33"/>
      <c r="D23" s="33"/>
      <c r="E23" s="33"/>
      <c r="F23" s="33"/>
      <c r="G23" s="33"/>
      <c r="H23" s="33"/>
      <c r="I23" s="33"/>
      <c r="J23" s="33" t="s">
        <v>78</v>
      </c>
      <c r="K23" s="33"/>
      <c r="L23" s="33"/>
    </row>
    <row r="24" spans="1:12" ht="15.75">
      <c r="A24" s="33"/>
      <c r="B24" s="33"/>
      <c r="C24" s="33"/>
      <c r="D24" s="33"/>
      <c r="E24" s="33"/>
      <c r="F24" s="33"/>
      <c r="G24" s="33"/>
      <c r="H24" s="33"/>
      <c r="I24" s="33"/>
      <c r="J24" s="33" t="s">
        <v>79</v>
      </c>
      <c r="K24" s="33"/>
      <c r="L24" s="33"/>
    </row>
    <row r="25" spans="1:12" ht="15.75">
      <c r="A25" s="33"/>
      <c r="B25" s="33"/>
      <c r="C25" s="33"/>
      <c r="D25" s="33"/>
      <c r="E25" s="33"/>
      <c r="F25" s="33"/>
      <c r="G25" s="33"/>
      <c r="H25" s="33"/>
      <c r="I25" s="33"/>
      <c r="J25" s="33" t="s">
        <v>75</v>
      </c>
      <c r="K25" s="33"/>
      <c r="L25" s="33"/>
    </row>
    <row r="26" spans="1:12" ht="15.75">
      <c r="A26" s="33"/>
      <c r="B26" s="33"/>
      <c r="C26" s="33"/>
      <c r="D26" s="33"/>
      <c r="E26" s="33"/>
      <c r="F26" s="33"/>
      <c r="G26" s="33"/>
      <c r="H26" s="33"/>
      <c r="I26" s="33"/>
      <c r="J26" s="33" t="s">
        <v>76</v>
      </c>
      <c r="K26" s="33"/>
      <c r="L26" s="33"/>
    </row>
    <row r="27" spans="1:12" ht="15.7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</row>
    <row r="28" spans="1:12" ht="15.75">
      <c r="A28" s="33"/>
      <c r="B28" s="33" t="s">
        <v>92</v>
      </c>
      <c r="C28" s="33" t="s">
        <v>86</v>
      </c>
      <c r="D28" s="33"/>
      <c r="E28" s="33"/>
      <c r="F28" s="33"/>
      <c r="G28" s="33"/>
      <c r="H28" s="33" t="s">
        <v>97</v>
      </c>
      <c r="I28" s="33"/>
      <c r="J28" s="33"/>
      <c r="K28" s="33"/>
      <c r="L28" s="33"/>
    </row>
    <row r="29" spans="1:12" ht="15.75">
      <c r="A29" s="33"/>
      <c r="B29" s="33"/>
      <c r="C29" s="33"/>
      <c r="D29" s="33"/>
      <c r="E29" s="33"/>
      <c r="F29" s="33"/>
      <c r="G29" s="33"/>
      <c r="H29" s="33" t="s">
        <v>93</v>
      </c>
      <c r="I29" s="33"/>
      <c r="J29" s="33"/>
      <c r="K29" s="33"/>
      <c r="L29" s="33"/>
    </row>
    <row r="30" spans="1:12" ht="15.75">
      <c r="A30" s="33"/>
      <c r="B30" s="33"/>
      <c r="C30" s="33"/>
      <c r="D30" s="33"/>
      <c r="E30" s="33"/>
      <c r="F30" s="33"/>
      <c r="G30" s="33"/>
      <c r="H30" s="33" t="s">
        <v>94</v>
      </c>
      <c r="I30" s="33"/>
      <c r="J30" s="33"/>
      <c r="K30" s="33"/>
      <c r="L30" s="33"/>
    </row>
    <row r="31" spans="1:12" ht="15.75">
      <c r="A31" s="33"/>
      <c r="B31" s="33"/>
      <c r="C31" s="33"/>
      <c r="D31" s="33"/>
      <c r="E31" s="33"/>
      <c r="F31" s="33"/>
      <c r="G31" s="33"/>
      <c r="H31" s="33" t="s">
        <v>96</v>
      </c>
      <c r="I31" s="33"/>
      <c r="J31" s="33"/>
      <c r="K31" s="33"/>
      <c r="L31" s="33"/>
    </row>
    <row r="32" spans="1:12" ht="15.7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</row>
    <row r="33" ht="15.75">
      <c r="B33" s="34"/>
    </row>
    <row r="34" ht="15.75">
      <c r="B34" s="34"/>
    </row>
    <row r="35" ht="15.75">
      <c r="B35" s="34"/>
    </row>
  </sheetData>
  <sheetProtection password="9690" sheet="1" selectLockedCells="1" selectUnlockedCells="1"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showGridLines="0" showRowColHeaders="0" zoomScale="90" zoomScaleNormal="90" zoomScalePageLayoutView="0" workbookViewId="0" topLeftCell="A1">
      <selection activeCell="E25" sqref="E25"/>
    </sheetView>
  </sheetViews>
  <sheetFormatPr defaultColWidth="0" defaultRowHeight="15" zeroHeight="1"/>
  <cols>
    <col min="1" max="1" width="5.28125" style="13" customWidth="1"/>
    <col min="2" max="2" width="20.57421875" style="13" customWidth="1"/>
    <col min="3" max="3" width="6.57421875" style="13" customWidth="1"/>
    <col min="4" max="4" width="25.7109375" style="13" customWidth="1"/>
    <col min="5" max="5" width="21.7109375" style="13" customWidth="1"/>
    <col min="6" max="6" width="5.421875" style="13" customWidth="1"/>
    <col min="7" max="16384" width="9.140625" style="13" hidden="1" customWidth="1"/>
  </cols>
  <sheetData>
    <row r="1" spans="1:6" ht="15">
      <c r="A1" s="15"/>
      <c r="B1" s="15"/>
      <c r="C1" s="15"/>
      <c r="D1" s="15"/>
      <c r="E1" s="15"/>
      <c r="F1" s="15"/>
    </row>
    <row r="2" spans="1:6" ht="15.75">
      <c r="A2" s="15"/>
      <c r="B2" s="15"/>
      <c r="C2" s="15"/>
      <c r="D2" s="16"/>
      <c r="E2" s="17"/>
      <c r="F2" s="18"/>
    </row>
    <row r="3" spans="1:6" ht="20.25">
      <c r="A3" s="15"/>
      <c r="B3" s="47" t="s">
        <v>22</v>
      </c>
      <c r="C3" s="47"/>
      <c r="D3" s="47"/>
      <c r="E3" s="47"/>
      <c r="F3" s="18"/>
    </row>
    <row r="4" spans="1:6" ht="20.25" customHeight="1">
      <c r="A4" s="15"/>
      <c r="B4" s="47" t="s">
        <v>23</v>
      </c>
      <c r="C4" s="47"/>
      <c r="D4" s="47"/>
      <c r="E4" s="47"/>
      <c r="F4" s="18"/>
    </row>
    <row r="5" spans="1:6" ht="17.25" customHeight="1">
      <c r="A5" s="19"/>
      <c r="B5" s="20"/>
      <c r="C5" s="20"/>
      <c r="D5" s="20"/>
      <c r="E5" s="20"/>
      <c r="F5" s="18"/>
    </row>
    <row r="6" spans="1:6" ht="16.5" thickBot="1">
      <c r="A6" s="15"/>
      <c r="B6" s="15"/>
      <c r="C6" s="15"/>
      <c r="D6" s="16"/>
      <c r="E6" s="17"/>
      <c r="F6" s="18"/>
    </row>
    <row r="7" spans="1:6" ht="17.25" thickBot="1" thickTop="1">
      <c r="A7" s="15"/>
      <c r="B7" s="44" t="s">
        <v>60</v>
      </c>
      <c r="C7" s="44"/>
      <c r="D7" s="44"/>
      <c r="E7" s="29"/>
      <c r="F7" s="18"/>
    </row>
    <row r="8" spans="1:6" ht="17.25" thickBot="1" thickTop="1">
      <c r="A8" s="15"/>
      <c r="B8" s="15"/>
      <c r="C8" s="15"/>
      <c r="D8" s="21"/>
      <c r="E8" s="23"/>
      <c r="F8" s="18"/>
    </row>
    <row r="9" spans="1:6" ht="17.25" thickBot="1" thickTop="1">
      <c r="A9" s="15"/>
      <c r="B9" s="45" t="s">
        <v>61</v>
      </c>
      <c r="C9" s="45"/>
      <c r="D9" s="46"/>
      <c r="E9" s="29"/>
      <c r="F9" s="18"/>
    </row>
    <row r="10" spans="1:6" ht="17.25" thickBot="1" thickTop="1">
      <c r="A10" s="15"/>
      <c r="B10" s="22"/>
      <c r="C10" s="22"/>
      <c r="D10" s="22"/>
      <c r="E10" s="23"/>
      <c r="F10" s="18"/>
    </row>
    <row r="11" spans="1:6" ht="17.25" thickBot="1" thickTop="1">
      <c r="A11" s="15"/>
      <c r="B11" s="43" t="s">
        <v>62</v>
      </c>
      <c r="C11" s="43"/>
      <c r="D11" s="44"/>
      <c r="E11" s="29"/>
      <c r="F11" s="18"/>
    </row>
    <row r="12" spans="1:6" ht="17.25" thickBot="1" thickTop="1">
      <c r="A12" s="15"/>
      <c r="B12" s="15"/>
      <c r="C12" s="15"/>
      <c r="D12" s="21"/>
      <c r="E12" s="23"/>
      <c r="F12" s="18"/>
    </row>
    <row r="13" spans="1:6" ht="17.25" thickBot="1" thickTop="1">
      <c r="A13" s="15"/>
      <c r="B13" s="41" t="s">
        <v>63</v>
      </c>
      <c r="C13" s="41"/>
      <c r="D13" s="42"/>
      <c r="E13" s="29"/>
      <c r="F13" s="18"/>
    </row>
    <row r="14" spans="1:6" ht="17.25" thickBot="1" thickTop="1">
      <c r="A14" s="15"/>
      <c r="B14" s="15"/>
      <c r="C14" s="15"/>
      <c r="D14" s="21"/>
      <c r="E14" s="23"/>
      <c r="F14" s="18"/>
    </row>
    <row r="15" spans="1:6" ht="17.25" thickBot="1" thickTop="1">
      <c r="A15" s="15"/>
      <c r="B15" s="43" t="s">
        <v>41</v>
      </c>
      <c r="C15" s="43"/>
      <c r="D15" s="44"/>
      <c r="E15" s="29"/>
      <c r="F15" s="18"/>
    </row>
    <row r="16" spans="1:6" ht="17.25" thickBot="1" thickTop="1">
      <c r="A16" s="15"/>
      <c r="B16" s="15"/>
      <c r="C16" s="15"/>
      <c r="D16" s="21"/>
      <c r="E16" s="23"/>
      <c r="F16" s="18"/>
    </row>
    <row r="17" spans="1:6" ht="17.25" thickBot="1" thickTop="1">
      <c r="A17" s="15"/>
      <c r="B17" s="43" t="s">
        <v>99</v>
      </c>
      <c r="C17" s="43"/>
      <c r="D17" s="44"/>
      <c r="E17" s="29"/>
      <c r="F17" s="18"/>
    </row>
    <row r="18" spans="1:6" ht="17.25" thickBot="1" thickTop="1">
      <c r="A18" s="15"/>
      <c r="B18" s="15"/>
      <c r="C18" s="15"/>
      <c r="D18" s="21"/>
      <c r="E18" s="23"/>
      <c r="F18" s="18"/>
    </row>
    <row r="19" spans="1:6" ht="33" customHeight="1" thickBot="1" thickTop="1">
      <c r="A19" s="15"/>
      <c r="B19" s="45" t="s">
        <v>14</v>
      </c>
      <c r="C19" s="45"/>
      <c r="D19" s="46"/>
      <c r="E19" s="29"/>
      <c r="F19" s="18"/>
    </row>
    <row r="20" spans="1:6" ht="20.25" customHeight="1" thickBot="1" thickTop="1">
      <c r="A20" s="15"/>
      <c r="B20" s="15"/>
      <c r="C20" s="15"/>
      <c r="D20" s="21"/>
      <c r="E20" s="23"/>
      <c r="F20" s="18"/>
    </row>
    <row r="21" spans="1:6" ht="17.25" thickBot="1" thickTop="1">
      <c r="A21" s="15"/>
      <c r="B21" s="43" t="s">
        <v>65</v>
      </c>
      <c r="C21" s="43"/>
      <c r="D21" s="44"/>
      <c r="E21" s="29"/>
      <c r="F21" s="18"/>
    </row>
    <row r="22" spans="1:6" ht="16.5" thickTop="1">
      <c r="A22" s="15"/>
      <c r="B22" s="15"/>
      <c r="C22" s="15"/>
      <c r="D22" s="21"/>
      <c r="E22" s="16"/>
      <c r="F22" s="18"/>
    </row>
    <row r="23" spans="1:6" ht="16.5" customHeight="1">
      <c r="A23" s="15"/>
      <c r="B23" s="50" t="s">
        <v>66</v>
      </c>
      <c r="C23" s="50"/>
      <c r="D23" s="50"/>
      <c r="E23" s="50"/>
      <c r="F23" s="50"/>
    </row>
    <row r="24" spans="1:6" ht="16.5" thickBot="1">
      <c r="A24" s="15"/>
      <c r="B24" s="15"/>
      <c r="C24" s="15"/>
      <c r="D24" s="21"/>
      <c r="E24" s="23"/>
      <c r="F24" s="18"/>
    </row>
    <row r="25" spans="1:6" ht="17.25" thickBot="1" thickTop="1">
      <c r="A25" s="15"/>
      <c r="B25" s="43" t="s">
        <v>1</v>
      </c>
      <c r="C25" s="43"/>
      <c r="D25" s="44"/>
      <c r="E25" s="29"/>
      <c r="F25" s="18"/>
    </row>
    <row r="26" spans="1:6" ht="17.25" thickBot="1" thickTop="1">
      <c r="A26" s="15"/>
      <c r="B26" s="15"/>
      <c r="C26" s="15"/>
      <c r="D26" s="21"/>
      <c r="E26" s="23"/>
      <c r="F26" s="18"/>
    </row>
    <row r="27" spans="1:6" ht="36.75" customHeight="1" thickBot="1" thickTop="1">
      <c r="A27" s="15"/>
      <c r="B27" s="45" t="s">
        <v>2</v>
      </c>
      <c r="C27" s="45"/>
      <c r="D27" s="46"/>
      <c r="E27" s="29"/>
      <c r="F27" s="18"/>
    </row>
    <row r="28" spans="1:6" ht="17.25" thickBot="1" thickTop="1">
      <c r="A28" s="15"/>
      <c r="B28" s="15"/>
      <c r="C28" s="15"/>
      <c r="D28" s="21"/>
      <c r="E28" s="23"/>
      <c r="F28" s="18"/>
    </row>
    <row r="29" spans="1:6" ht="21" customHeight="1" thickBot="1" thickTop="1">
      <c r="A29" s="15"/>
      <c r="B29" s="48" t="s">
        <v>15</v>
      </c>
      <c r="C29" s="48"/>
      <c r="D29" s="49"/>
      <c r="E29" s="29"/>
      <c r="F29" s="18"/>
    </row>
    <row r="30" spans="1:6" ht="16.5" thickTop="1">
      <c r="A30" s="15"/>
      <c r="B30" s="24"/>
      <c r="C30" s="24"/>
      <c r="D30" s="25"/>
      <c r="E30" s="26"/>
      <c r="F30" s="18"/>
    </row>
    <row r="31" spans="1:6" ht="16.5" thickBot="1">
      <c r="A31" s="15"/>
      <c r="B31" s="15"/>
      <c r="C31" s="15"/>
      <c r="D31" s="21"/>
      <c r="E31" s="23"/>
      <c r="F31" s="18"/>
    </row>
    <row r="32" spans="1:6" ht="39.75" customHeight="1" thickBot="1" thickTop="1">
      <c r="A32" s="15"/>
      <c r="B32" s="30" t="s">
        <v>24</v>
      </c>
      <c r="C32" s="28"/>
      <c r="D32" s="39" t="str">
        <f>Настройки!F16</f>
        <v>заполните все ячейки</v>
      </c>
      <c r="E32" s="40"/>
      <c r="F32" s="18"/>
    </row>
    <row r="33" spans="1:6" ht="21" thickTop="1">
      <c r="A33" s="15"/>
      <c r="B33" s="38"/>
      <c r="C33" s="38"/>
      <c r="D33" s="27"/>
      <c r="E33" s="15"/>
      <c r="F33" s="15"/>
    </row>
    <row r="34" ht="15" hidden="1"/>
    <row r="35" ht="15" hidden="1"/>
    <row r="36" ht="15" hidden="1"/>
    <row r="37" ht="15" hidden="1"/>
    <row r="38" ht="15" hidden="1"/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37.5" customHeight="1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</sheetData>
  <sheetProtection password="9690" sheet="1" selectLockedCells="1"/>
  <mergeCells count="16">
    <mergeCell ref="B3:E3"/>
    <mergeCell ref="B4:E4"/>
    <mergeCell ref="B7:D7"/>
    <mergeCell ref="B29:D29"/>
    <mergeCell ref="B11:D11"/>
    <mergeCell ref="B25:D25"/>
    <mergeCell ref="B27:D27"/>
    <mergeCell ref="B9:D9"/>
    <mergeCell ref="B23:F23"/>
    <mergeCell ref="B33:C33"/>
    <mergeCell ref="D32:E32"/>
    <mergeCell ref="B13:D13"/>
    <mergeCell ref="B15:D15"/>
    <mergeCell ref="B17:D17"/>
    <mergeCell ref="B19:D19"/>
    <mergeCell ref="B21:D21"/>
  </mergeCells>
  <dataValidations count="5">
    <dataValidation type="list" allowBlank="1" showInputMessage="1" showErrorMessage="1" sqref="E21">
      <formula1>Срок_родов</formula1>
    </dataValidation>
    <dataValidation type="list" allowBlank="1" showInputMessage="1" showErrorMessage="1" sqref="E19">
      <formula1>Расстройства</formula1>
    </dataValidation>
    <dataValidation type="list" allowBlank="1" showInputMessage="1" showErrorMessage="1" sqref="E17">
      <formula1>ХФПН</formula1>
    </dataValidation>
    <dataValidation type="list" allowBlank="1" showInputMessage="1" showErrorMessage="1" sqref="E15">
      <formula1>Массаплода</formula1>
    </dataValidation>
    <dataValidation type="list" allowBlank="1" showInputMessage="1" showErrorMessage="1" sqref="E13">
      <formula1>Роды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G4" sqref="G4"/>
    </sheetView>
  </sheetViews>
  <sheetFormatPr defaultColWidth="9.140625" defaultRowHeight="15"/>
  <cols>
    <col min="1" max="2" width="35.421875" style="0" customWidth="1"/>
    <col min="5" max="5" width="55.421875" style="0" customWidth="1"/>
    <col min="6" max="6" width="19.57421875" style="0" customWidth="1"/>
    <col min="9" max="9" width="13.140625" style="0" customWidth="1"/>
    <col min="10" max="10" width="26.28125" style="0" customWidth="1"/>
    <col min="11" max="11" width="12.7109375" style="0" customWidth="1"/>
  </cols>
  <sheetData>
    <row r="1" spans="1:2" ht="18.75">
      <c r="A1" s="2" t="s">
        <v>3</v>
      </c>
      <c r="B1" s="1"/>
    </row>
    <row r="2" spans="1:6" ht="18.75">
      <c r="A2" s="1" t="s">
        <v>8</v>
      </c>
      <c r="B2" s="1">
        <v>-2</v>
      </c>
      <c r="F2" t="s">
        <v>26</v>
      </c>
    </row>
    <row r="3" spans="1:11" ht="18.75">
      <c r="A3" s="1" t="s">
        <v>9</v>
      </c>
      <c r="B3" s="1">
        <v>4.5</v>
      </c>
      <c r="E3" t="s">
        <v>25</v>
      </c>
      <c r="F3" s="10">
        <f>_xlfn.IFERROR(Калькулятор!$E$7/((Калькулятор!$E$9/100)^2),"")</f>
      </c>
      <c r="G3" s="14">
        <f>IF($F$3="","",IF($F$3&lt;18.5,$C$32,IF($F$3&gt;=25,C33,0)))</f>
      </c>
      <c r="I3" t="s">
        <v>31</v>
      </c>
      <c r="J3" t="s">
        <v>32</v>
      </c>
      <c r="K3">
        <v>2</v>
      </c>
    </row>
    <row r="4" spans="1:11" ht="18.75">
      <c r="A4" s="1" t="s">
        <v>10</v>
      </c>
      <c r="B4" s="1">
        <v>5.5</v>
      </c>
      <c r="E4" t="s">
        <v>21</v>
      </c>
      <c r="F4" s="10">
        <f>IF(Калькулятор!$E$11="","",Калькулятор!$E$11)</f>
      </c>
      <c r="G4" s="14">
        <f>IF($F$4="","",IF($F$3&lt;18.5,$L$6,IF($F$3&lt;25,$L$7,IF($F$3&lt;30,$L$8,$L$9))))</f>
      </c>
      <c r="J4" t="s">
        <v>33</v>
      </c>
      <c r="K4">
        <v>-1.5</v>
      </c>
    </row>
    <row r="5" spans="1:10" ht="18.75">
      <c r="A5" s="1"/>
      <c r="B5" s="1"/>
      <c r="E5" t="s">
        <v>40</v>
      </c>
      <c r="F5" s="10">
        <f>IF(Калькулятор!$E$13="","",IF(Калькулятор!$E$13=Настройки!$A$2,Настройки!$B$2,IF(Калькулятор!$E$13=Настройки!$A$3,Настройки!$B$3,IF(Калькулятор!$E$13=Настройки!$A$4,Настройки!$B$4))))</f>
      </c>
      <c r="I5" t="s">
        <v>53</v>
      </c>
      <c r="J5" t="s">
        <v>64</v>
      </c>
    </row>
    <row r="6" spans="1:12" ht="18.75">
      <c r="A6" s="3" t="s">
        <v>4</v>
      </c>
      <c r="B6" s="1"/>
      <c r="E6" t="s">
        <v>41</v>
      </c>
      <c r="F6" s="10">
        <f>IF(Калькулятор!$E$15="","",IF(Калькулятор!$E$15=Настройки!$A$7,Настройки!$B$7,IF(Калькулятор!$E$15=Настройки!$A$8,Настройки!$B$8)))</f>
      </c>
      <c r="J6" t="s">
        <v>45</v>
      </c>
      <c r="K6" t="s">
        <v>46</v>
      </c>
      <c r="L6">
        <f>IF($F$4&lt;12.5,2,IF($F$4&gt;18,-1.5,0))</f>
        <v>-1.5</v>
      </c>
    </row>
    <row r="7" spans="1:12" ht="18.75">
      <c r="A7" s="1" t="s">
        <v>39</v>
      </c>
      <c r="B7" s="1">
        <v>0</v>
      </c>
      <c r="E7" t="s">
        <v>5</v>
      </c>
      <c r="F7" s="10">
        <f>IF(Калькулятор!$E$17="","",IF(Калькулятор!$E$17=Настройки!$A$10,Настройки!$B$10,IF(Калькулятор!$E$17=Настройки!$A$11,Настройки!$B$11)))</f>
      </c>
      <c r="J7" t="s">
        <v>47</v>
      </c>
      <c r="K7" t="s">
        <v>48</v>
      </c>
      <c r="L7">
        <f>IF($F$4&lt;11.5,2,IF($F$4&gt;16,-1.5,0))</f>
        <v>-1.5</v>
      </c>
    </row>
    <row r="8" spans="1:12" ht="37.5" customHeight="1">
      <c r="A8" s="1" t="s">
        <v>11</v>
      </c>
      <c r="B8" s="1">
        <v>-2.5</v>
      </c>
      <c r="E8" s="5" t="s">
        <v>14</v>
      </c>
      <c r="F8" s="11">
        <f>IF(Калькулятор!$E$19="","",IF(Калькулятор!$E$19=Настройки!$A$14,Настройки!$B$14,IF(Калькулятор!$E$19=Настройки!$A$15,Настройки!$B$15)))</f>
      </c>
      <c r="J8" t="s">
        <v>49</v>
      </c>
      <c r="K8" t="s">
        <v>50</v>
      </c>
      <c r="L8">
        <f>IF($F$4&lt;7,2,IF($F$4&gt;11.5,-1.5,0))</f>
        <v>-1.5</v>
      </c>
    </row>
    <row r="9" spans="1:12" ht="18.75">
      <c r="A9" s="1" t="s">
        <v>5</v>
      </c>
      <c r="B9" s="1"/>
      <c r="E9" t="s">
        <v>7</v>
      </c>
      <c r="F9" s="10">
        <f>IF(Калькулятор!$E$21="","",IF(Калькулятор!$E$21=$A$18,$B$18,IF(Калькулятор!$E$21=$A$19,$B$19,IF(Калькулятор!$E$21=A$20,$B$20,IF(Калькулятор!$E$21=$A$21,$B$21,$B$22)))))</f>
      </c>
      <c r="J9" t="s">
        <v>51</v>
      </c>
      <c r="K9" t="s">
        <v>52</v>
      </c>
      <c r="L9">
        <f>IF($F$4&lt;5,2,IF($F$4&gt;9,-1.5,0))</f>
        <v>-1.5</v>
      </c>
    </row>
    <row r="10" spans="1:6" ht="18.75">
      <c r="A10" s="1" t="s">
        <v>12</v>
      </c>
      <c r="B10" s="1">
        <v>0.5</v>
      </c>
      <c r="E10" s="51" t="s">
        <v>0</v>
      </c>
      <c r="F10" s="51"/>
    </row>
    <row r="11" spans="1:6" ht="18.75">
      <c r="A11" s="1" t="s">
        <v>13</v>
      </c>
      <c r="B11" s="1">
        <v>-1</v>
      </c>
      <c r="E11" t="s">
        <v>1</v>
      </c>
      <c r="F11" s="10">
        <f>IF(Калькулятор!$E$25="","",IF(Калькулятор!$E$25&gt;25,$C$30,$C$29))</f>
      </c>
    </row>
    <row r="12" spans="1:6" ht="30.75">
      <c r="A12" s="1"/>
      <c r="B12" s="1"/>
      <c r="E12" s="5" t="s">
        <v>2</v>
      </c>
      <c r="F12" s="10">
        <f>IF(Калькулятор!$E$27="","",IF(Калькулятор!$E$27&gt;4,$C$26,$C$25))</f>
      </c>
    </row>
    <row r="13" spans="1:6" ht="47.25" customHeight="1">
      <c r="A13" s="52" t="s">
        <v>6</v>
      </c>
      <c r="B13" s="52"/>
      <c r="E13" s="9" t="s">
        <v>42</v>
      </c>
      <c r="F13" s="11">
        <f>IF(Калькулятор!$E$29="","",IF(Калькулятор!$E$29&lt;110,$C$28,$C$27))</f>
      </c>
    </row>
    <row r="14" spans="1:6" ht="18.75">
      <c r="A14" s="1" t="s">
        <v>12</v>
      </c>
      <c r="B14" s="1">
        <v>1</v>
      </c>
      <c r="F14" s="10"/>
    </row>
    <row r="15" spans="1:6" ht="18.75">
      <c r="A15" s="1" t="s">
        <v>13</v>
      </c>
      <c r="B15" s="1">
        <v>-3</v>
      </c>
      <c r="E15" t="s">
        <v>59</v>
      </c>
      <c r="F15" s="12">
        <f>_xlfn.IFERROR((G3+G4+F5+F6+F7+F8+F9+F11+F12+F13),"")</f>
      </c>
    </row>
    <row r="16" spans="1:6" ht="18.75">
      <c r="A16" s="1"/>
      <c r="B16" s="1"/>
      <c r="E16" t="s">
        <v>27</v>
      </c>
      <c r="F16" t="str">
        <f>IF(F15="","заполните все ячейки",IF($F$15&gt;=0,"высокая вероятность успешной родоиндукции",IF($F$15&lt;0,"низкая вероятность успешной родоиндукции")))</f>
        <v>заполните все ячейки</v>
      </c>
    </row>
    <row r="17" spans="1:2" ht="18.75">
      <c r="A17" s="4" t="s">
        <v>7</v>
      </c>
      <c r="B17" s="1"/>
    </row>
    <row r="18" spans="1:7" ht="18.75">
      <c r="A18" s="1" t="s">
        <v>34</v>
      </c>
      <c r="B18" s="1">
        <v>3</v>
      </c>
      <c r="E18" t="s">
        <v>54</v>
      </c>
      <c r="F18" t="s">
        <v>55</v>
      </c>
      <c r="G18" t="s">
        <v>56</v>
      </c>
    </row>
    <row r="19" spans="1:7" ht="18.75">
      <c r="A19" s="1" t="s">
        <v>35</v>
      </c>
      <c r="B19" s="1">
        <v>2.5</v>
      </c>
      <c r="F19" t="s">
        <v>57</v>
      </c>
      <c r="G19" t="s">
        <v>58</v>
      </c>
    </row>
    <row r="20" spans="1:2" ht="18.75">
      <c r="A20" s="1" t="s">
        <v>36</v>
      </c>
      <c r="B20" s="1">
        <v>1</v>
      </c>
    </row>
    <row r="21" spans="1:2" ht="18.75">
      <c r="A21" s="1" t="s">
        <v>37</v>
      </c>
      <c r="B21" s="1">
        <v>-1.5</v>
      </c>
    </row>
    <row r="22" spans="1:2" ht="18.75">
      <c r="A22" s="8" t="s">
        <v>38</v>
      </c>
      <c r="B22" s="1">
        <v>-4</v>
      </c>
    </row>
    <row r="25" spans="1:3" ht="30">
      <c r="A25" s="5" t="s">
        <v>2</v>
      </c>
      <c r="B25" s="7" t="s">
        <v>16</v>
      </c>
      <c r="C25" s="6">
        <v>3.5</v>
      </c>
    </row>
    <row r="26" spans="1:3" ht="15">
      <c r="A26" s="5"/>
      <c r="B26" s="7" t="s">
        <v>17</v>
      </c>
      <c r="C26" s="6">
        <v>-5</v>
      </c>
    </row>
    <row r="27" spans="1:3" ht="30">
      <c r="A27" s="5" t="s">
        <v>18</v>
      </c>
      <c r="B27" s="6" t="s">
        <v>43</v>
      </c>
      <c r="C27" s="6">
        <v>5</v>
      </c>
    </row>
    <row r="28" spans="1:3" ht="15">
      <c r="A28" s="5"/>
      <c r="B28" s="6" t="s">
        <v>44</v>
      </c>
      <c r="C28" s="6">
        <v>-4</v>
      </c>
    </row>
    <row r="29" spans="1:3" ht="15">
      <c r="A29" t="s">
        <v>1</v>
      </c>
      <c r="B29" t="s">
        <v>19</v>
      </c>
      <c r="C29">
        <v>4.5</v>
      </c>
    </row>
    <row r="30" spans="2:3" ht="15">
      <c r="B30" t="s">
        <v>20</v>
      </c>
      <c r="C30">
        <v>-2</v>
      </c>
    </row>
    <row r="32" spans="1:3" ht="15">
      <c r="A32" t="s">
        <v>28</v>
      </c>
      <c r="B32" t="s">
        <v>29</v>
      </c>
      <c r="C32">
        <v>3</v>
      </c>
    </row>
    <row r="33" spans="2:3" ht="15">
      <c r="B33" t="s">
        <v>30</v>
      </c>
      <c r="C33">
        <v>-0.5</v>
      </c>
    </row>
  </sheetData>
  <sheetProtection password="9690" sheet="1" selectLockedCells="1" selectUnlockedCells="1"/>
  <mergeCells count="2">
    <mergeCell ref="E10:F10"/>
    <mergeCell ref="A13:B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2021-09-06T05:21:21Z</cp:lastPrinted>
  <dcterms:created xsi:type="dcterms:W3CDTF">2021-08-26T08:22:55Z</dcterms:created>
  <dcterms:modified xsi:type="dcterms:W3CDTF">2021-09-08T09:05:38Z</dcterms:modified>
  <cp:category/>
  <cp:version/>
  <cp:contentType/>
  <cp:contentStatus/>
</cp:coreProperties>
</file>